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521" windowWidth="7665" windowHeight="8310" activeTab="0"/>
  </bookViews>
  <sheets>
    <sheet name="ﾄｯﾌﾟ" sheetId="1" r:id="rId1"/>
    <sheet name="1日目" sheetId="2" r:id="rId2"/>
    <sheet name="1日目結果" sheetId="3" r:id="rId3"/>
    <sheet name="2日目" sheetId="4" r:id="rId4"/>
    <sheet name="2日目ﾄｰﾅﾒﾝﾄ表" sheetId="5" r:id="rId5"/>
    <sheet name="ｺｰﾄﾞ" sheetId="6" r:id="rId6"/>
  </sheets>
  <definedNames>
    <definedName name="_xlnm.Print_Area" localSheetId="2">'1日目結果'!$A$1:$AD$42</definedName>
    <definedName name="_xlnm.Print_Area" localSheetId="3">'2日目'!$A$1:$O$54</definedName>
    <definedName name="_xlnm.Print_Area" localSheetId="4">'2日目ﾄｰﾅﾒﾝﾄ表'!$A:$IV</definedName>
    <definedName name="_xlnm.Print_Area" localSheetId="0">'ﾄｯﾌﾟ'!$A$1:$H$30</definedName>
    <definedName name="会場">'ﾄｯﾌﾟ'!$K$4:$K$7</definedName>
  </definedNames>
  <calcPr fullCalcOnLoad="1"/>
</workbook>
</file>

<file path=xl/sharedStrings.xml><?xml version="1.0" encoding="utf-8"?>
<sst xmlns="http://schemas.openxmlformats.org/spreadsheetml/2006/main" count="619" uniqueCount="157">
  <si>
    <t>分</t>
  </si>
  <si>
    <t>得　点</t>
  </si>
  <si>
    <t>失　点</t>
  </si>
  <si>
    <t>得失点点ポイント</t>
  </si>
  <si>
    <t>得点ポイント</t>
  </si>
  <si>
    <t>勝点ポイント</t>
  </si>
  <si>
    <t>ポイント計</t>
  </si>
  <si>
    <t>得点ポイント</t>
  </si>
  <si>
    <t>順　位</t>
  </si>
  <si>
    <t>勝点ポイント</t>
  </si>
  <si>
    <t>得失点ポイント</t>
  </si>
  <si>
    <t>○</t>
  </si>
  <si>
    <t>△</t>
  </si>
  <si>
    <t>●</t>
  </si>
  <si>
    <t>会　　場</t>
  </si>
  <si>
    <t>（</t>
  </si>
  <si>
    <t>-</t>
  </si>
  <si>
    <t>）</t>
  </si>
  <si>
    <t>会　　場</t>
  </si>
  <si>
    <t>(1位トーナメント)</t>
  </si>
  <si>
    <t>(2位トーナメント)</t>
  </si>
  <si>
    <t>(3位トーナメント)</t>
  </si>
  <si>
    <t>予選ブロック組み合わせ・会場</t>
  </si>
  <si>
    <t>試合終了ﾁｪｯｸ</t>
  </si>
  <si>
    <t>予選ブロック</t>
  </si>
  <si>
    <t>決勝トーナメント・順位決定トーナメント組み合わせ</t>
  </si>
  <si>
    <t>キックオフ</t>
  </si>
  <si>
    <t>対戦カード</t>
  </si>
  <si>
    <t>あ</t>
  </si>
  <si>
    <t>-</t>
  </si>
  <si>
    <t>い</t>
  </si>
  <si>
    <t>（</t>
  </si>
  <si>
    <t>）</t>
  </si>
  <si>
    <t>え</t>
  </si>
  <si>
    <t>お</t>
  </si>
  <si>
    <t>か</t>
  </si>
  <si>
    <t>会　　場</t>
  </si>
  <si>
    <t>け</t>
  </si>
  <si>
    <t>こ</t>
  </si>
  <si>
    <t>す</t>
  </si>
  <si>
    <t>せ</t>
  </si>
  <si>
    <t>順位</t>
  </si>
  <si>
    <t>－</t>
  </si>
  <si>
    <t>ｷｯｸｵﾌ</t>
  </si>
  <si>
    <t>広幡農村広場(北)</t>
  </si>
  <si>
    <t>広幡農村広場(南)</t>
  </si>
  <si>
    <t>ﾌﾚﾝﾄﾞﾘｰﾏｯﾁ</t>
  </si>
  <si>
    <t>審判</t>
  </si>
  <si>
    <t>副審</t>
  </si>
  <si>
    <t>帯同審判</t>
  </si>
  <si>
    <t>C</t>
  </si>
  <si>
    <t>B</t>
  </si>
  <si>
    <t>A</t>
  </si>
  <si>
    <t>D</t>
  </si>
  <si>
    <t>１・２位トーナメント</t>
  </si>
  <si>
    <t>３・４位トーナメント</t>
  </si>
  <si>
    <t>　＊　対戦相手等は、1日目（５月４日）試合終了時点で確定します。</t>
  </si>
  <si>
    <t>(4位トーナメント)</t>
  </si>
  <si>
    <t xml:space="preserve"> 9:00～9:45</t>
  </si>
  <si>
    <t>12:20～13:05</t>
  </si>
  <si>
    <t>11:30～12:15</t>
  </si>
  <si>
    <t>10:40～11:25</t>
  </si>
  <si>
    <t>①　　</t>
  </si>
  <si>
    <t xml:space="preserve"> 　②</t>
  </si>
  <si>
    <t>④　　</t>
  </si>
  <si>
    <t xml:space="preserve">   ③</t>
  </si>
  <si>
    <t>東日本サッカーフェスティバル大会</t>
  </si>
  <si>
    <t>会　　場</t>
  </si>
  <si>
    <t>（　広幡農村広場　）</t>
  </si>
  <si>
    <t>（　愛宕小学校グランド　）</t>
  </si>
  <si>
    <t>Ａ１位</t>
  </si>
  <si>
    <t>Ｂ１位</t>
  </si>
  <si>
    <t>Ｃ１位</t>
  </si>
  <si>
    <t>Ｄ１位</t>
  </si>
  <si>
    <t>Ａ２位</t>
  </si>
  <si>
    <t>Ｂ２位</t>
  </si>
  <si>
    <t>Ｃ２位</t>
  </si>
  <si>
    <t>Ｄ２位</t>
  </si>
  <si>
    <t>Ａ３位</t>
  </si>
  <si>
    <t>Ｂ３位</t>
  </si>
  <si>
    <t>Ｃ３位</t>
  </si>
  <si>
    <t>Ｄ３位</t>
  </si>
  <si>
    <t>Ａ４位</t>
  </si>
  <si>
    <t>Ｂ４位</t>
  </si>
  <si>
    <t>Ｃ４位</t>
  </si>
  <si>
    <t>Ｄ４位</t>
  </si>
  <si>
    <t>敗</t>
  </si>
  <si>
    <t>勝　点</t>
  </si>
  <si>
    <t>得失点差</t>
  </si>
  <si>
    <t>勝点順位</t>
  </si>
  <si>
    <t>得失点順位</t>
  </si>
  <si>
    <t>得点順位</t>
  </si>
  <si>
    <t>ＮＯ</t>
  </si>
  <si>
    <t>Ｔｅａｍ</t>
  </si>
  <si>
    <t>敗</t>
  </si>
  <si>
    <t>勝　点</t>
  </si>
  <si>
    <t>得失点差</t>
  </si>
  <si>
    <t>勝</t>
  </si>
  <si>
    <t>会場</t>
  </si>
  <si>
    <t>No</t>
  </si>
  <si>
    <t>A</t>
  </si>
  <si>
    <t>B</t>
  </si>
  <si>
    <t>C</t>
  </si>
  <si>
    <t>D</t>
  </si>
  <si>
    <t>広幡農村広場(北)</t>
  </si>
  <si>
    <t>広幡農村広場(南)</t>
  </si>
  <si>
    <t>予選ブロック成績表</t>
  </si>
  <si>
    <t>ＮＯ</t>
  </si>
  <si>
    <t>Ｔｅａｍ</t>
  </si>
  <si>
    <t>Ａブロック</t>
  </si>
  <si>
    <t>Ｂブロック</t>
  </si>
  <si>
    <t>Ｃブロック</t>
  </si>
  <si>
    <t>Ｄブロック</t>
  </si>
  <si>
    <t>決勝トーナメント・順位決定トーナメント成績表</t>
  </si>
  <si>
    <t>東日本サッカー米沢フェスティバル</t>
  </si>
  <si>
    <t>優　　勝</t>
  </si>
  <si>
    <t>準優勝</t>
  </si>
  <si>
    <t>第３位</t>
  </si>
  <si>
    <t>さ</t>
  </si>
  <si>
    <t>し</t>
  </si>
  <si>
    <t>運営委員</t>
  </si>
  <si>
    <t>帯同審判</t>
  </si>
  <si>
    <t>運営委員</t>
  </si>
  <si>
    <t>9:50～10:35</t>
  </si>
  <si>
    <t>）</t>
  </si>
  <si>
    <t>き</t>
  </si>
  <si>
    <t>く</t>
  </si>
  <si>
    <t>う</t>
  </si>
  <si>
    <t>た</t>
  </si>
  <si>
    <t>そ</t>
  </si>
  <si>
    <t>会場</t>
  </si>
  <si>
    <t>／</t>
  </si>
  <si>
    <t>アビーカ米沢</t>
  </si>
  <si>
    <t>ふじかげSC山形</t>
  </si>
  <si>
    <t>南原SSS若鷹</t>
  </si>
  <si>
    <t>FCアルカディア</t>
  </si>
  <si>
    <t>鵜飼ｻｯｶｰｸﾗﾌﾞ</t>
  </si>
  <si>
    <t>ＴＭＴ　SC</t>
  </si>
  <si>
    <t>喜多方中央SSS</t>
  </si>
  <si>
    <t>FC宮内2002Jr</t>
  </si>
  <si>
    <t>町田大蔵SSS</t>
  </si>
  <si>
    <t>窪田SSS</t>
  </si>
  <si>
    <t>河東SSS</t>
  </si>
  <si>
    <t>桜田FC SS</t>
  </si>
  <si>
    <t>北部 FC</t>
  </si>
  <si>
    <t>ながいﾕﾅｲﾃｯﾄﾞFC</t>
  </si>
  <si>
    <t>米沢ﾌｪﾆｯｸｽ</t>
  </si>
  <si>
    <t>会津ｻﾝﾄｽFCJr</t>
  </si>
  <si>
    <t>南陽市総合グランド(東)</t>
  </si>
  <si>
    <t>南陽市総合グランド(東)</t>
  </si>
  <si>
    <t>南陽市総合グランド(西)</t>
  </si>
  <si>
    <t>南陽市総合グランド(西)</t>
  </si>
  <si>
    <t>P</t>
  </si>
  <si>
    <t>k</t>
  </si>
  <si>
    <t>ふじかげSC山形</t>
  </si>
  <si>
    <t>北部 FC</t>
  </si>
  <si>
    <t>アビーカ米沢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</si>
</sst>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&quot;&quot;在&quot;"/>
    <numFmt numFmtId="177" formatCode="yyyy"/>
    <numFmt numFmtId="178" formatCode="&quot;”&quot;yyyy"/>
    <numFmt numFmtId="179" formatCode="&quot;“&quot;yyyy&quot;”&quot;"/>
    <numFmt numFmtId="180" formatCode="0\ &quot;種&quot;&quot;の&quot;&quot;部&quot;"/>
    <numFmt numFmtId="181" formatCode="0_);[Red]\(0\)"/>
    <numFmt numFmtId="182" formatCode="&quot;○&quot;@"/>
    <numFmt numFmtId="183" formatCode="0\ &quot;位&quot;"/>
    <numFmt numFmtId="184" formatCode="&quot;⌒&quot;0"/>
    <numFmt numFmtId="185" formatCode="&quot;⌒&quot;@"/>
    <numFmt numFmtId="186" formatCode="@&quot;ブ&quot;&quot;ロ&quot;&quot;ッ&quot;&quot;ク&quot;"/>
    <numFmt numFmtId="187" formatCode="&quot;(&quot;@&quot;)&quot;"/>
    <numFmt numFmtId="188" formatCode="&quot;(&quot;@"/>
    <numFmt numFmtId="189" formatCode="&quot;(試合会場：&quot;@&quot;)&quot;"/>
  </numFmts>
  <fonts count="3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i/>
      <sz val="1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i/>
      <sz val="14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E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hair"/>
      <right style="hair"/>
      <top style="hair"/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horizontal="left"/>
    </xf>
    <xf numFmtId="5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5" fillId="0" borderId="0" xfId="0" applyFont="1" applyAlignment="1">
      <alignment vertical="center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20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56" fontId="5" fillId="0" borderId="0" xfId="0" applyNumberFormat="1" applyFont="1" applyFill="1" applyAlignment="1">
      <alignment/>
    </xf>
    <xf numFmtId="20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2" fillId="0" borderId="17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left" vertical="center"/>
    </xf>
    <xf numFmtId="20" fontId="3" fillId="0" borderId="16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shrinkToFit="1"/>
    </xf>
    <xf numFmtId="0" fontId="4" fillId="0" borderId="0" xfId="0" applyNumberFormat="1" applyFont="1" applyFill="1" applyAlignment="1">
      <alignment vertical="center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186" fontId="8" fillId="0" borderId="0" xfId="0" applyNumberFormat="1" applyFont="1" applyAlignment="1">
      <alignment horizontal="left" vertical="center"/>
    </xf>
    <xf numFmtId="186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8" xfId="0" applyFont="1" applyBorder="1" applyAlignment="1">
      <alignment/>
    </xf>
    <xf numFmtId="186" fontId="8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56" fontId="4" fillId="0" borderId="0" xfId="0" applyNumberFormat="1" applyFont="1" applyFill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 shrinkToFit="1"/>
    </xf>
    <xf numFmtId="20" fontId="3" fillId="0" borderId="27" xfId="0" applyNumberFormat="1" applyFont="1" applyFill="1" applyBorder="1" applyAlignment="1">
      <alignment horizontal="center" vertical="center" shrinkToFit="1"/>
    </xf>
    <xf numFmtId="56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56" fontId="3" fillId="0" borderId="34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56" fontId="3" fillId="0" borderId="3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Alignment="1">
      <alignment horizontal="center" vertical="top" shrinkToFit="1"/>
    </xf>
    <xf numFmtId="0" fontId="3" fillId="0" borderId="0" xfId="0" applyNumberFormat="1" applyFont="1" applyAlignment="1">
      <alignment horizontal="center" vertical="top" textRotation="255" shrinkToFi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180" fontId="4" fillId="0" borderId="0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183" fontId="3" fillId="0" borderId="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42" xfId="0" applyFont="1" applyBorder="1" applyAlignment="1">
      <alignment horizontal="center" shrinkToFit="1"/>
    </xf>
    <xf numFmtId="0" fontId="3" fillId="0" borderId="43" xfId="0" applyFont="1" applyBorder="1" applyAlignment="1">
      <alignment horizontal="center" shrinkToFit="1"/>
    </xf>
    <xf numFmtId="0" fontId="3" fillId="0" borderId="2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86" fontId="3" fillId="0" borderId="4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80" fontId="14" fillId="0" borderId="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shrinkToFit="1"/>
    </xf>
    <xf numFmtId="0" fontId="3" fillId="0" borderId="37" xfId="0" applyFont="1" applyBorder="1" applyAlignment="1">
      <alignment horizontal="right"/>
    </xf>
    <xf numFmtId="56" fontId="14" fillId="0" borderId="0" xfId="0" applyNumberFormat="1" applyFont="1" applyFill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2" fillId="0" borderId="47" xfId="0" applyFont="1" applyBorder="1" applyAlignment="1">
      <alignment wrapTex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8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20" fontId="12" fillId="0" borderId="2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3" fillId="0" borderId="27" xfId="48" applyFont="1" applyFill="1" applyBorder="1" applyAlignment="1">
      <alignment vertical="center" shrinkToFit="1"/>
    </xf>
    <xf numFmtId="0" fontId="12" fillId="0" borderId="30" xfId="0" applyNumberFormat="1" applyFont="1" applyFill="1" applyBorder="1" applyAlignment="1">
      <alignment horizontal="center" vertical="center"/>
    </xf>
    <xf numFmtId="20" fontId="12" fillId="0" borderId="50" xfId="0" applyNumberFormat="1" applyFont="1" applyFill="1" applyBorder="1" applyAlignment="1">
      <alignment horizontal="center" vertical="center"/>
    </xf>
    <xf numFmtId="38" fontId="4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10" fillId="0" borderId="0" xfId="48" applyFont="1" applyBorder="1" applyAlignment="1">
      <alignment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29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 shrinkToFit="1"/>
    </xf>
    <xf numFmtId="38" fontId="3" fillId="0" borderId="26" xfId="48" applyFont="1" applyFill="1" applyBorder="1" applyAlignment="1">
      <alignment vertical="center" shrinkToFit="1"/>
    </xf>
    <xf numFmtId="38" fontId="3" fillId="0" borderId="16" xfId="48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38" fontId="3" fillId="0" borderId="0" xfId="48" applyFont="1" applyFill="1" applyBorder="1" applyAlignment="1">
      <alignment shrinkToFit="1"/>
    </xf>
    <xf numFmtId="38" fontId="4" fillId="0" borderId="0" xfId="48" applyFont="1" applyFill="1" applyAlignment="1">
      <alignment vertical="center" shrinkToFit="1"/>
    </xf>
    <xf numFmtId="38" fontId="11" fillId="0" borderId="0" xfId="48" applyFont="1" applyFill="1" applyAlignment="1">
      <alignment vertical="center"/>
    </xf>
    <xf numFmtId="38" fontId="3" fillId="0" borderId="29" xfId="48" applyFont="1" applyFill="1" applyBorder="1" applyAlignment="1">
      <alignment vertical="center" shrinkToFit="1"/>
    </xf>
    <xf numFmtId="38" fontId="5" fillId="0" borderId="0" xfId="48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27" xfId="0" applyNumberFormat="1" applyFont="1" applyFill="1" applyBorder="1" applyAlignment="1">
      <alignment vertical="center" shrinkToFit="1"/>
    </xf>
    <xf numFmtId="0" fontId="3" fillId="0" borderId="26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89" fontId="3" fillId="0" borderId="0" xfId="0" applyNumberFormat="1" applyFont="1" applyFill="1" applyAlignment="1">
      <alignment horizontal="center" vertical="center" shrinkToFit="1"/>
    </xf>
    <xf numFmtId="38" fontId="3" fillId="0" borderId="0" xfId="0" applyNumberFormat="1" applyFont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 shrinkToFit="1"/>
    </xf>
    <xf numFmtId="20" fontId="3" fillId="0" borderId="33" xfId="0" applyNumberFormat="1" applyFont="1" applyFill="1" applyBorder="1" applyAlignment="1">
      <alignment vertical="center" shrinkToFit="1"/>
    </xf>
    <xf numFmtId="20" fontId="3" fillId="0" borderId="49" xfId="0" applyNumberFormat="1" applyFont="1" applyFill="1" applyBorder="1" applyAlignment="1">
      <alignment vertical="center" shrinkToFit="1"/>
    </xf>
    <xf numFmtId="20" fontId="3" fillId="0" borderId="27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12" fillId="0" borderId="54" xfId="0" applyNumberFormat="1" applyFont="1" applyFill="1" applyBorder="1" applyAlignment="1">
      <alignment horizontal="center" vertical="center" shrinkToFit="1"/>
    </xf>
    <xf numFmtId="0" fontId="12" fillId="0" borderId="25" xfId="0" applyNumberFormat="1" applyFont="1" applyFill="1" applyBorder="1" applyAlignment="1">
      <alignment horizontal="left" vertical="center" shrinkToFit="1"/>
    </xf>
    <xf numFmtId="0" fontId="12" fillId="0" borderId="55" xfId="0" applyFont="1" applyFill="1" applyBorder="1" applyAlignment="1">
      <alignment horizontal="left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86" fontId="3" fillId="0" borderId="28" xfId="0" applyNumberFormat="1" applyFont="1" applyFill="1" applyBorder="1" applyAlignment="1">
      <alignment horizontal="center" vertical="center"/>
    </xf>
    <xf numFmtId="186" fontId="3" fillId="0" borderId="32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 shrinkToFit="1"/>
    </xf>
    <xf numFmtId="0" fontId="12" fillId="0" borderId="59" xfId="0" applyNumberFormat="1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vertical="center" shrinkToFit="1"/>
    </xf>
    <xf numFmtId="38" fontId="3" fillId="0" borderId="27" xfId="48" applyFont="1" applyFill="1" applyBorder="1" applyAlignment="1">
      <alignment vertical="center" shrinkToFit="1"/>
    </xf>
    <xf numFmtId="38" fontId="5" fillId="0" borderId="25" xfId="48" applyFont="1" applyBorder="1" applyAlignment="1">
      <alignment shrinkToFit="1"/>
    </xf>
    <xf numFmtId="20" fontId="3" fillId="0" borderId="48" xfId="0" applyNumberFormat="1" applyFont="1" applyFill="1" applyBorder="1" applyAlignment="1">
      <alignment vertical="center" shrinkToFit="1"/>
    </xf>
    <xf numFmtId="0" fontId="12" fillId="0" borderId="27" xfId="0" applyNumberFormat="1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left" vertical="center" shrinkToFit="1"/>
    </xf>
    <xf numFmtId="0" fontId="12" fillId="0" borderId="60" xfId="0" applyNumberFormat="1" applyFont="1" applyFill="1" applyBorder="1" applyAlignment="1">
      <alignment horizontal="center" vertical="center" shrinkToFit="1"/>
    </xf>
    <xf numFmtId="38" fontId="3" fillId="0" borderId="25" xfId="48" applyFont="1" applyFill="1" applyBorder="1" applyAlignment="1">
      <alignment vertical="center" shrinkToFit="1"/>
    </xf>
    <xf numFmtId="38" fontId="5" fillId="0" borderId="59" xfId="48" applyFont="1" applyBorder="1" applyAlignment="1">
      <alignment shrinkToFit="1"/>
    </xf>
    <xf numFmtId="20" fontId="3" fillId="0" borderId="25" xfId="0" applyNumberFormat="1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38" fontId="3" fillId="0" borderId="59" xfId="48" applyFont="1" applyFill="1" applyBorder="1" applyAlignment="1">
      <alignment vertical="center" shrinkToFit="1"/>
    </xf>
    <xf numFmtId="0" fontId="12" fillId="0" borderId="61" xfId="0" applyFont="1" applyFill="1" applyBorder="1" applyAlignment="1">
      <alignment horizontal="left" vertical="center" shrinkToFit="1"/>
    </xf>
    <xf numFmtId="0" fontId="12" fillId="0" borderId="33" xfId="0" applyNumberFormat="1" applyFont="1" applyFill="1" applyBorder="1" applyAlignment="1">
      <alignment horizontal="center" vertical="center" shrinkToFit="1"/>
    </xf>
    <xf numFmtId="0" fontId="12" fillId="0" borderId="49" xfId="0" applyNumberFormat="1" applyFont="1" applyFill="1" applyBorder="1" applyAlignment="1">
      <alignment horizontal="center" vertical="center" shrinkToFit="1"/>
    </xf>
    <xf numFmtId="0" fontId="12" fillId="0" borderId="46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horizontal="right" vertical="center"/>
    </xf>
    <xf numFmtId="56" fontId="4" fillId="0" borderId="0" xfId="0" applyNumberFormat="1" applyFont="1" applyFill="1" applyAlignment="1">
      <alignment horizontal="right" vertical="center"/>
    </xf>
    <xf numFmtId="180" fontId="14" fillId="0" borderId="0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vertical="center"/>
    </xf>
    <xf numFmtId="0" fontId="3" fillId="0" borderId="60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 indent="1" shrinkToFit="1"/>
    </xf>
    <xf numFmtId="0" fontId="5" fillId="0" borderId="33" xfId="0" applyFont="1" applyBorder="1" applyAlignment="1">
      <alignment horizontal="left" vertical="center" wrapText="1" indent="1" shrinkToFit="1"/>
    </xf>
    <xf numFmtId="0" fontId="3" fillId="0" borderId="62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63" xfId="0" applyFont="1" applyBorder="1" applyAlignment="1">
      <alignment horizontal="center" shrinkToFit="1"/>
    </xf>
    <xf numFmtId="0" fontId="3" fillId="0" borderId="64" xfId="0" applyFont="1" applyBorder="1" applyAlignment="1">
      <alignment horizontal="center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66" xfId="0" applyFont="1" applyBorder="1" applyAlignment="1">
      <alignment horizontal="center" shrinkToFit="1"/>
    </xf>
    <xf numFmtId="0" fontId="3" fillId="0" borderId="67" xfId="0" applyFont="1" applyBorder="1" applyAlignment="1">
      <alignment horizontal="center" shrinkToFit="1"/>
    </xf>
    <xf numFmtId="0" fontId="3" fillId="0" borderId="68" xfId="0" applyFont="1" applyBorder="1" applyAlignment="1">
      <alignment horizontal="center" shrinkToFit="1"/>
    </xf>
    <xf numFmtId="0" fontId="3" fillId="0" borderId="69" xfId="0" applyFont="1" applyBorder="1" applyAlignment="1">
      <alignment horizontal="center" shrinkToFit="1"/>
    </xf>
    <xf numFmtId="0" fontId="3" fillId="0" borderId="48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3" fillId="0" borderId="55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6" xfId="0" applyFont="1" applyBorder="1" applyAlignment="1">
      <alignment horizontal="center" vertical="center" textRotation="255"/>
    </xf>
    <xf numFmtId="0" fontId="16" fillId="0" borderId="70" xfId="0" applyFont="1" applyBorder="1" applyAlignment="1">
      <alignment/>
    </xf>
    <xf numFmtId="0" fontId="16" fillId="0" borderId="71" xfId="0" applyFont="1" applyBorder="1" applyAlignment="1">
      <alignment/>
    </xf>
    <xf numFmtId="0" fontId="3" fillId="0" borderId="70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shrinkToFit="1"/>
    </xf>
    <xf numFmtId="0" fontId="3" fillId="0" borderId="41" xfId="0" applyNumberFormat="1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 indent="1" shrinkToFit="1"/>
    </xf>
    <xf numFmtId="0" fontId="3" fillId="0" borderId="49" xfId="0" applyNumberFormat="1" applyFont="1" applyBorder="1" applyAlignment="1">
      <alignment vertical="center"/>
    </xf>
    <xf numFmtId="0" fontId="3" fillId="0" borderId="61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horizontal="center"/>
    </xf>
    <xf numFmtId="38" fontId="3" fillId="0" borderId="26" xfId="48" applyFont="1" applyFill="1" applyBorder="1" applyAlignment="1">
      <alignment vertical="center" shrinkToFit="1"/>
    </xf>
    <xf numFmtId="38" fontId="3" fillId="0" borderId="16" xfId="48" applyFont="1" applyFill="1" applyBorder="1" applyAlignment="1">
      <alignment vertical="center" shrinkToFit="1"/>
    </xf>
    <xf numFmtId="20" fontId="3" fillId="0" borderId="41" xfId="0" applyNumberFormat="1" applyFont="1" applyFill="1" applyBorder="1" applyAlignment="1">
      <alignment vertical="center" shrinkToFit="1"/>
    </xf>
    <xf numFmtId="20" fontId="3" fillId="0" borderId="55" xfId="0" applyNumberFormat="1" applyFont="1" applyFill="1" applyBorder="1" applyAlignment="1">
      <alignment vertical="center" shrinkToFit="1"/>
    </xf>
    <xf numFmtId="189" fontId="3" fillId="0" borderId="0" xfId="0" applyNumberFormat="1" applyFont="1" applyFill="1" applyAlignment="1">
      <alignment horizontal="center" vertical="center" shrinkToFit="1"/>
    </xf>
    <xf numFmtId="0" fontId="5" fillId="0" borderId="64" xfId="0" applyNumberFormat="1" applyFont="1" applyFill="1" applyBorder="1" applyAlignment="1">
      <alignment vertical="center" wrapText="1" shrinkToFit="1"/>
    </xf>
    <xf numFmtId="0" fontId="5" fillId="0" borderId="40" xfId="0" applyNumberFormat="1" applyFont="1" applyFill="1" applyBorder="1" applyAlignment="1">
      <alignment vertical="center" wrapText="1" shrinkToFit="1"/>
    </xf>
    <xf numFmtId="38" fontId="3" fillId="0" borderId="0" xfId="48" applyFont="1" applyFill="1" applyBorder="1" applyAlignment="1">
      <alignment vertical="center" shrinkToFit="1"/>
    </xf>
    <xf numFmtId="38" fontId="5" fillId="0" borderId="27" xfId="48" applyFont="1" applyFill="1" applyBorder="1" applyAlignment="1">
      <alignment vertical="center" shrinkToFit="1"/>
    </xf>
    <xf numFmtId="0" fontId="5" fillId="0" borderId="63" xfId="0" applyNumberFormat="1" applyFont="1" applyFill="1" applyBorder="1" applyAlignment="1">
      <alignment horizontal="left" vertical="center" wrapText="1" shrinkToFit="1"/>
    </xf>
    <xf numFmtId="0" fontId="5" fillId="0" borderId="66" xfId="0" applyNumberFormat="1" applyFont="1" applyFill="1" applyBorder="1" applyAlignment="1">
      <alignment horizontal="left" vertical="center" wrapText="1" shrinkToFit="1"/>
    </xf>
    <xf numFmtId="0" fontId="5" fillId="0" borderId="41" xfId="0" applyNumberFormat="1" applyFont="1" applyFill="1" applyBorder="1" applyAlignment="1">
      <alignment horizontal="left" vertical="center" wrapText="1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5" fillId="0" borderId="65" xfId="0" applyNumberFormat="1" applyFont="1" applyFill="1" applyBorder="1" applyAlignment="1">
      <alignment vertical="center" wrapText="1" shrinkToFit="1"/>
    </xf>
    <xf numFmtId="20" fontId="3" fillId="0" borderId="61" xfId="0" applyNumberFormat="1" applyFont="1" applyFill="1" applyBorder="1" applyAlignment="1">
      <alignment vertical="center" shrinkToFit="1"/>
    </xf>
    <xf numFmtId="0" fontId="5" fillId="0" borderId="43" xfId="0" applyNumberFormat="1" applyFont="1" applyFill="1" applyBorder="1" applyAlignment="1">
      <alignment vertical="center" wrapText="1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38" fontId="5" fillId="0" borderId="16" xfId="48" applyFont="1" applyFill="1" applyBorder="1" applyAlignment="1">
      <alignment vertical="center" shrinkToFit="1"/>
    </xf>
    <xf numFmtId="20" fontId="3" fillId="0" borderId="58" xfId="0" applyNumberFormat="1" applyFont="1" applyFill="1" applyBorder="1" applyAlignment="1">
      <alignment vertical="center" shrinkToFit="1"/>
    </xf>
    <xf numFmtId="0" fontId="5" fillId="0" borderId="42" xfId="0" applyNumberFormat="1" applyFont="1" applyFill="1" applyBorder="1" applyAlignment="1">
      <alignment horizontal="left" vertical="center" wrapText="1" shrinkToFit="1"/>
    </xf>
    <xf numFmtId="0" fontId="5" fillId="0" borderId="58" xfId="0" applyNumberFormat="1" applyFont="1" applyFill="1" applyBorder="1" applyAlignment="1">
      <alignment horizontal="center" vertical="center" shrinkToFit="1"/>
    </xf>
    <xf numFmtId="0" fontId="5" fillId="0" borderId="54" xfId="0" applyNumberFormat="1" applyFont="1" applyFill="1" applyBorder="1" applyAlignment="1">
      <alignment horizontal="center" vertical="center" shrinkToFit="1"/>
    </xf>
    <xf numFmtId="20" fontId="3" fillId="0" borderId="60" xfId="0" applyNumberFormat="1" applyFont="1" applyFill="1" applyBorder="1" applyAlignment="1">
      <alignment vertical="center" shrinkToFit="1"/>
    </xf>
    <xf numFmtId="0" fontId="3" fillId="0" borderId="77" xfId="0" applyNumberFormat="1" applyFont="1" applyFill="1" applyBorder="1" applyAlignment="1">
      <alignment horizontal="center" vertical="center" shrinkToFit="1"/>
    </xf>
    <xf numFmtId="20" fontId="3" fillId="0" borderId="54" xfId="0" applyNumberFormat="1" applyFont="1" applyFill="1" applyBorder="1" applyAlignment="1">
      <alignment vertical="center" shrinkToFit="1"/>
    </xf>
    <xf numFmtId="0" fontId="3" fillId="0" borderId="78" xfId="0" applyFont="1" applyFill="1" applyBorder="1" applyAlignment="1">
      <alignment horizontal="left" vertical="center" wrapText="1"/>
    </xf>
    <xf numFmtId="20" fontId="3" fillId="0" borderId="79" xfId="0" applyNumberFormat="1" applyFont="1" applyFill="1" applyBorder="1" applyAlignment="1">
      <alignment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5" fillId="0" borderId="33" xfId="0" applyNumberFormat="1" applyFont="1" applyFill="1" applyBorder="1" applyAlignment="1">
      <alignment horizontal="center" vertical="center" shrinkToFit="1"/>
    </xf>
    <xf numFmtId="0" fontId="5" fillId="0" borderId="46" xfId="0" applyNumberFormat="1" applyFont="1" applyFill="1" applyBorder="1" applyAlignment="1">
      <alignment horizontal="center" vertical="center" shrinkToFit="1"/>
    </xf>
    <xf numFmtId="0" fontId="5" fillId="0" borderId="60" xfId="0" applyNumberFormat="1" applyFont="1" applyFill="1" applyBorder="1" applyAlignment="1">
      <alignment horizontal="center" vertical="center" shrinkToFit="1"/>
    </xf>
    <xf numFmtId="0" fontId="5" fillId="0" borderId="48" xfId="0" applyNumberFormat="1" applyFont="1" applyFill="1" applyBorder="1" applyAlignment="1">
      <alignment horizontal="center" vertical="center" shrinkToFit="1"/>
    </xf>
    <xf numFmtId="0" fontId="5" fillId="0" borderId="49" xfId="0" applyNumberFormat="1" applyFont="1" applyFill="1" applyBorder="1" applyAlignment="1">
      <alignment horizontal="center" vertical="center" shrinkToFit="1"/>
    </xf>
    <xf numFmtId="0" fontId="5" fillId="0" borderId="81" xfId="0" applyNumberFormat="1" applyFont="1" applyFill="1" applyBorder="1" applyAlignment="1">
      <alignment horizontal="center" vertical="center" shrinkToFit="1"/>
    </xf>
    <xf numFmtId="0" fontId="5" fillId="0" borderId="80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top" textRotation="180" wrapText="1" shrinkToFit="1"/>
    </xf>
    <xf numFmtId="185" fontId="3" fillId="0" borderId="0" xfId="0" applyNumberFormat="1" applyFont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 textRotation="255" shrinkToFit="1"/>
    </xf>
    <xf numFmtId="0" fontId="3" fillId="0" borderId="0" xfId="0" applyFont="1" applyAlignment="1">
      <alignment horizontal="center"/>
    </xf>
    <xf numFmtId="56" fontId="4" fillId="0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ill>
        <patternFill patternType="none">
          <bgColor indexed="65"/>
        </patternFill>
      </fill>
      <border>
        <left>
          <color indexed="63"/>
        </left>
        <right style="dashDot">
          <color indexed="10"/>
        </right>
        <top>
          <color indexed="63"/>
        </top>
        <bottom>
          <color indexed="63"/>
        </bottom>
      </border>
    </dxf>
    <dxf>
      <border>
        <right style="thin"/>
      </border>
    </dxf>
    <dxf>
      <border>
        <right style="dashDot">
          <color indexed="10"/>
        </right>
        <bottom style="dashDot">
          <color indexed="10"/>
        </bottom>
      </border>
    </dxf>
    <dxf>
      <border>
        <right style="thin"/>
      </border>
    </dxf>
    <dxf>
      <border>
        <right style="dashDot">
          <color indexed="10"/>
        </right>
      </border>
    </dxf>
    <dxf>
      <border>
        <right style="dashDot">
          <color indexed="10"/>
        </right>
        <top style="dashDot">
          <color indexed="10"/>
        </top>
      </border>
    </dxf>
    <dxf>
      <border>
        <left style="thin"/>
        <bottom style="thin"/>
      </border>
    </dxf>
    <dxf>
      <border>
        <left style="dashDot">
          <color indexed="10"/>
        </left>
        <bottom style="dashDot">
          <color indexed="10"/>
        </bottom>
      </border>
    </dxf>
    <dxf>
      <border>
        <left style="thin"/>
      </border>
    </dxf>
    <dxf>
      <border>
        <left style="dashDot">
          <color indexed="10"/>
        </left>
        <bottom style="dashDot">
          <color indexed="10"/>
        </bottom>
      </border>
    </dxf>
    <dxf>
      <border>
        <left style="thin"/>
      </border>
    </dxf>
    <dxf>
      <border>
        <left style="dashDot">
          <color indexed="10"/>
        </left>
        <bottom style="dashDot">
          <color indexed="10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dashDot">
          <color indexed="10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dashDot">
          <color indexed="10"/>
        </bottom>
      </border>
    </dxf>
    <dxf>
      <border>
        <left>
          <color indexed="63"/>
        </left>
        <right style="dashDot">
          <color indexed="10"/>
        </right>
        <top>
          <color indexed="63"/>
        </top>
        <bottom style="dashDot">
          <color indexed="10"/>
        </bottom>
      </border>
    </dxf>
    <dxf>
      <border>
        <left style="dashDot">
          <color indexed="10"/>
        </left>
        <right>
          <color indexed="63"/>
        </right>
        <top>
          <color indexed="63"/>
        </top>
        <bottom style="dashDot">
          <color indexed="10"/>
        </bottom>
      </border>
    </dxf>
    <dxf>
      <border>
        <bottom style="dashDot">
          <color indexed="10"/>
        </bottom>
      </border>
    </dxf>
    <dxf>
      <border>
        <right>
          <color indexed="63"/>
        </right>
        <bottom style="dashDot">
          <color indexed="10"/>
        </bottom>
      </border>
    </dxf>
    <dxf>
      <border>
        <bottom style="dashDot">
          <color indexed="10"/>
        </bottom>
      </border>
    </dxf>
    <dxf>
      <border>
        <left style="dashDot">
          <color indexed="10"/>
        </left>
      </border>
    </dxf>
    <dxf>
      <border>
        <right style="dashDot">
          <color indexed="10"/>
        </right>
      </border>
    </dxf>
    <dxf>
      <border>
        <bottom style="dashDot">
          <color indexed="10"/>
        </bottom>
      </border>
    </dxf>
    <dxf>
      <border>
        <right style="dashDot">
          <color indexed="10"/>
        </right>
        <top style="dashDot">
          <color indexed="10"/>
        </top>
      </border>
    </dxf>
    <dxf>
      <border>
        <left style="dashDot">
          <color indexed="10"/>
        </left>
        <top style="dashDot">
          <color indexed="10"/>
        </top>
      </border>
    </dxf>
    <dxf>
      <border>
        <left style="dashDot">
          <color rgb="FFFF0000"/>
        </left>
        <top style="dashDot">
          <color rgb="FF000000"/>
        </top>
      </border>
    </dxf>
    <dxf>
      <border>
        <right style="dashDot">
          <color rgb="FFFF0000"/>
        </right>
        <top style="dashDot">
          <color rgb="FF000000"/>
        </top>
      </border>
    </dxf>
    <dxf>
      <border>
        <left style="thin">
          <color rgb="FF000000"/>
        </left>
      </border>
    </dxf>
    <dxf>
      <border>
        <left style="thin">
          <color rgb="FF000000"/>
        </left>
        <bottom style="thin">
          <color rgb="FF000000"/>
        </bottom>
      </border>
    </dxf>
    <dxf>
      <border>
        <right style="thin">
          <color rgb="FF000000"/>
        </right>
      </border>
    </dxf>
    <dxf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30</xdr:row>
      <xdr:rowOff>0</xdr:rowOff>
    </xdr:from>
    <xdr:to>
      <xdr:col>3</xdr:col>
      <xdr:colOff>438150</xdr:colOff>
      <xdr:row>30</xdr:row>
      <xdr:rowOff>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485900" y="99441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米沢７中</a:t>
          </a:r>
        </a:p>
      </xdr:txBody>
    </xdr:sp>
    <xdr:clientData/>
  </xdr:twoCellAnchor>
  <xdr:twoCellAnchor>
    <xdr:from>
      <xdr:col>1</xdr:col>
      <xdr:colOff>504825</xdr:colOff>
      <xdr:row>30</xdr:row>
      <xdr:rowOff>0</xdr:rowOff>
    </xdr:from>
    <xdr:to>
      <xdr:col>2</xdr:col>
      <xdr:colOff>190500</xdr:colOff>
      <xdr:row>30</xdr:row>
      <xdr:rowOff>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857250" y="994410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米沢４中</a:t>
          </a:r>
        </a:p>
      </xdr:txBody>
    </xdr:sp>
    <xdr:clientData/>
  </xdr:twoCellAnchor>
  <xdr:twoCellAnchor>
    <xdr:from>
      <xdr:col>3</xdr:col>
      <xdr:colOff>66675</xdr:colOff>
      <xdr:row>30</xdr:row>
      <xdr:rowOff>0</xdr:rowOff>
    </xdr:from>
    <xdr:to>
      <xdr:col>3</xdr:col>
      <xdr:colOff>809625</xdr:colOff>
      <xdr:row>30</xdr:row>
      <xdr:rowOff>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2305050" y="99441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西信
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</a:p>
      </xdr:txBody>
    </xdr:sp>
    <xdr:clientData/>
  </xdr:twoCellAnchor>
  <xdr:twoCellAnchor>
    <xdr:from>
      <xdr:col>1</xdr:col>
      <xdr:colOff>1428750</xdr:colOff>
      <xdr:row>30</xdr:row>
      <xdr:rowOff>0</xdr:rowOff>
    </xdr:from>
    <xdr:to>
      <xdr:col>3</xdr:col>
      <xdr:colOff>228600</xdr:colOff>
      <xdr:row>30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781175" y="99441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米沢６中</a:t>
          </a:r>
        </a:p>
      </xdr:txBody>
    </xdr:sp>
    <xdr:clientData/>
  </xdr:twoCellAnchor>
  <xdr:twoCellAnchor>
    <xdr:from>
      <xdr:col>1</xdr:col>
      <xdr:colOff>762000</xdr:colOff>
      <xdr:row>30</xdr:row>
      <xdr:rowOff>0</xdr:rowOff>
    </xdr:from>
    <xdr:to>
      <xdr:col>2</xdr:col>
      <xdr:colOff>200025</xdr:colOff>
      <xdr:row>30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1114425" y="99441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行健中</a:t>
          </a:r>
        </a:p>
      </xdr:txBody>
    </xdr:sp>
    <xdr:clientData/>
  </xdr:twoCellAnchor>
  <xdr:twoCellAnchor>
    <xdr:from>
      <xdr:col>3</xdr:col>
      <xdr:colOff>200025</xdr:colOff>
      <xdr:row>30</xdr:row>
      <xdr:rowOff>0</xdr:rowOff>
    </xdr:from>
    <xdr:to>
      <xdr:col>3</xdr:col>
      <xdr:colOff>857250</xdr:colOff>
      <xdr:row>30</xdr:row>
      <xdr:rowOff>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2438400" y="99441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赤湯中</a:t>
          </a:r>
        </a:p>
      </xdr:txBody>
    </xdr:sp>
    <xdr:clientData/>
  </xdr:twoCellAnchor>
  <xdr:twoCellAnchor>
    <xdr:from>
      <xdr:col>5</xdr:col>
      <xdr:colOff>704850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4838700" y="99441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FC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米沢</a:t>
          </a:r>
        </a:p>
      </xdr:txBody>
    </xdr:sp>
    <xdr:clientData/>
  </xdr:twoCellAnchor>
  <xdr:twoCellAnchor>
    <xdr:from>
      <xdr:col>5</xdr:col>
      <xdr:colOff>66675</xdr:colOff>
      <xdr:row>30</xdr:row>
      <xdr:rowOff>0</xdr:rowOff>
    </xdr:from>
    <xdr:to>
      <xdr:col>5</xdr:col>
      <xdr:colOff>1152525</xdr:colOff>
      <xdr:row>30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4200525" y="994410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米沢３中</a:t>
          </a:r>
        </a:p>
      </xdr:txBody>
    </xdr:sp>
    <xdr:clientData/>
  </xdr:twoCellAnchor>
  <xdr:twoCellAnchor>
    <xdr:from>
      <xdr:col>5</xdr:col>
      <xdr:colOff>1104900</xdr:colOff>
      <xdr:row>30</xdr:row>
      <xdr:rowOff>0</xdr:rowOff>
    </xdr:from>
    <xdr:to>
      <xdr:col>7</xdr:col>
      <xdr:colOff>962025</xdr:colOff>
      <xdr:row>30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5238750" y="994410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東北朝鮮中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323850</xdr:colOff>
      <xdr:row>30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4800600" y="99441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川西２中</a:t>
          </a:r>
        </a:p>
      </xdr:txBody>
    </xdr:sp>
    <xdr:clientData/>
  </xdr:twoCellAnchor>
  <xdr:twoCellAnchor>
    <xdr:from>
      <xdr:col>4</xdr:col>
      <xdr:colOff>114300</xdr:colOff>
      <xdr:row>30</xdr:row>
      <xdr:rowOff>0</xdr:rowOff>
    </xdr:from>
    <xdr:to>
      <xdr:col>5</xdr:col>
      <xdr:colOff>1028700</xdr:colOff>
      <xdr:row>30</xdr:row>
      <xdr:rowOff>0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3895725" y="994410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会津サントス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FC
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中</a:t>
          </a:r>
        </a:p>
      </xdr:txBody>
    </xdr:sp>
    <xdr:clientData/>
  </xdr:twoCellAnchor>
  <xdr:twoCellAnchor>
    <xdr:from>
      <xdr:col>5</xdr:col>
      <xdr:colOff>1123950</xdr:colOff>
      <xdr:row>30</xdr:row>
      <xdr:rowOff>0</xdr:rowOff>
    </xdr:from>
    <xdr:to>
      <xdr:col>7</xdr:col>
      <xdr:colOff>1143000</xdr:colOff>
      <xdr:row>30</xdr:row>
      <xdr:rowOff>0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5257800" y="9944100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FC </a:t>
          </a:r>
          <a:r>
            <a:rPr lang="en-US" cap="none" sz="12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みやぎバルセロナ</a:t>
          </a:r>
        </a:p>
      </xdr:txBody>
    </xdr:sp>
    <xdr:clientData/>
  </xdr:twoCellAnchor>
  <xdr:twoCellAnchor>
    <xdr:from>
      <xdr:col>1</xdr:col>
      <xdr:colOff>981075</xdr:colOff>
      <xdr:row>16</xdr:row>
      <xdr:rowOff>47625</xdr:rowOff>
    </xdr:from>
    <xdr:to>
      <xdr:col>3</xdr:col>
      <xdr:colOff>495300</xdr:colOff>
      <xdr:row>19</xdr:row>
      <xdr:rowOff>295275</xdr:rowOff>
    </xdr:to>
    <xdr:sp>
      <xdr:nvSpPr>
        <xdr:cNvPr id="13" name="Rectangle 43"/>
        <xdr:cNvSpPr>
          <a:spLocks/>
        </xdr:cNvSpPr>
      </xdr:nvSpPr>
      <xdr:spPr>
        <a:xfrm>
          <a:off x="1333500" y="5724525"/>
          <a:ext cx="140017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24</xdr:row>
      <xdr:rowOff>47625</xdr:rowOff>
    </xdr:from>
    <xdr:to>
      <xdr:col>3</xdr:col>
      <xdr:colOff>495300</xdr:colOff>
      <xdr:row>28</xdr:row>
      <xdr:rowOff>0</xdr:rowOff>
    </xdr:to>
    <xdr:sp>
      <xdr:nvSpPr>
        <xdr:cNvPr id="14" name="Rectangle 45"/>
        <xdr:cNvSpPr>
          <a:spLocks/>
        </xdr:cNvSpPr>
      </xdr:nvSpPr>
      <xdr:spPr>
        <a:xfrm>
          <a:off x="1333500" y="8162925"/>
          <a:ext cx="1400175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981075</xdr:colOff>
      <xdr:row>24</xdr:row>
      <xdr:rowOff>47625</xdr:rowOff>
    </xdr:from>
    <xdr:to>
      <xdr:col>7</xdr:col>
      <xdr:colOff>485775</xdr:colOff>
      <xdr:row>28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5114925" y="8162925"/>
          <a:ext cx="13906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990600</xdr:colOff>
      <xdr:row>16</xdr:row>
      <xdr:rowOff>47625</xdr:rowOff>
    </xdr:from>
    <xdr:to>
      <xdr:col>7</xdr:col>
      <xdr:colOff>504825</xdr:colOff>
      <xdr:row>19</xdr:row>
      <xdr:rowOff>295275</xdr:rowOff>
    </xdr:to>
    <xdr:sp>
      <xdr:nvSpPr>
        <xdr:cNvPr id="16" name="Rectangle 48"/>
        <xdr:cNvSpPr>
          <a:spLocks/>
        </xdr:cNvSpPr>
      </xdr:nvSpPr>
      <xdr:spPr>
        <a:xfrm>
          <a:off x="5124450" y="5724525"/>
          <a:ext cx="1400175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1257300</xdr:colOff>
      <xdr:row>55</xdr:row>
      <xdr:rowOff>0</xdr:rowOff>
    </xdr:from>
    <xdr:to>
      <xdr:col>11</xdr:col>
      <xdr:colOff>1190625</xdr:colOff>
      <xdr:row>55</xdr:row>
      <xdr:rowOff>0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642937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11</xdr:col>
      <xdr:colOff>1266825</xdr:colOff>
      <xdr:row>55</xdr:row>
      <xdr:rowOff>0</xdr:rowOff>
    </xdr:from>
    <xdr:to>
      <xdr:col>12</xdr:col>
      <xdr:colOff>57150</xdr:colOff>
      <xdr:row>55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6438900" y="148875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0</xdr:col>
      <xdr:colOff>704850</xdr:colOff>
      <xdr:row>55</xdr:row>
      <xdr:rowOff>0</xdr:rowOff>
    </xdr:from>
    <xdr:to>
      <xdr:col>0</xdr:col>
      <xdr:colOff>942975</xdr:colOff>
      <xdr:row>55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704850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1266825" y="148875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5" name="Text Box 26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6" name="Text Box 27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" name="Text Box 28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8" name="Text Box 29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9" name="Text Box 30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10" name="Text Box 31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11" name="Text Box 32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12" name="Text Box 33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13" name="Text Box 34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55</xdr:row>
      <xdr:rowOff>0</xdr:rowOff>
    </xdr:from>
    <xdr:ext cx="85725" cy="238125"/>
    <xdr:sp>
      <xdr:nvSpPr>
        <xdr:cNvPr id="14" name="Text Box 35"/>
        <xdr:cNvSpPr txBox="1">
          <a:spLocks noChangeArrowheads="1"/>
        </xdr:cNvSpPr>
      </xdr:nvSpPr>
      <xdr:spPr>
        <a:xfrm>
          <a:off x="1543050" y="14887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276225</xdr:colOff>
      <xdr:row>55</xdr:row>
      <xdr:rowOff>0</xdr:rowOff>
    </xdr:from>
    <xdr:ext cx="95250" cy="238125"/>
    <xdr:sp>
      <xdr:nvSpPr>
        <xdr:cNvPr id="15" name="Text Box 36"/>
        <xdr:cNvSpPr txBox="1">
          <a:spLocks noChangeArrowheads="1"/>
        </xdr:cNvSpPr>
      </xdr:nvSpPr>
      <xdr:spPr>
        <a:xfrm>
          <a:off x="2762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276225</xdr:colOff>
      <xdr:row>55</xdr:row>
      <xdr:rowOff>0</xdr:rowOff>
    </xdr:from>
    <xdr:to>
      <xdr:col>0</xdr:col>
      <xdr:colOff>523875</xdr:colOff>
      <xdr:row>55</xdr:row>
      <xdr:rowOff>0</xdr:rowOff>
    </xdr:to>
    <xdr:sp>
      <xdr:nvSpPr>
        <xdr:cNvPr id="16" name="Text Box 37"/>
        <xdr:cNvSpPr txBox="1">
          <a:spLocks noChangeArrowheads="1"/>
        </xdr:cNvSpPr>
      </xdr:nvSpPr>
      <xdr:spPr>
        <a:xfrm>
          <a:off x="276225" y="14887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0</xdr:col>
      <xdr:colOff>1181100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1181100" y="14887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2</xdr:col>
      <xdr:colOff>447675</xdr:colOff>
      <xdr:row>55</xdr:row>
      <xdr:rowOff>0</xdr:rowOff>
    </xdr:from>
    <xdr:to>
      <xdr:col>3</xdr:col>
      <xdr:colOff>285750</xdr:colOff>
      <xdr:row>55</xdr:row>
      <xdr:rowOff>0</xdr:rowOff>
    </xdr:to>
    <xdr:sp>
      <xdr:nvSpPr>
        <xdr:cNvPr id="18" name="Oval 41"/>
        <xdr:cNvSpPr>
          <a:spLocks/>
        </xdr:cNvSpPr>
      </xdr:nvSpPr>
      <xdr:spPr>
        <a:xfrm>
          <a:off x="2076450" y="14887575"/>
          <a:ext cx="4953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1114425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1114425" y="148875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0</xdr:col>
      <xdr:colOff>552450</xdr:colOff>
      <xdr:row>55</xdr:row>
      <xdr:rowOff>0</xdr:rowOff>
    </xdr:from>
    <xdr:to>
      <xdr:col>0</xdr:col>
      <xdr:colOff>1171575</xdr:colOff>
      <xdr:row>55</xdr:row>
      <xdr:rowOff>0</xdr:rowOff>
    </xdr:to>
    <xdr:sp>
      <xdr:nvSpPr>
        <xdr:cNvPr id="20" name="Text Box 43"/>
        <xdr:cNvSpPr txBox="1">
          <a:spLocks noChangeArrowheads="1"/>
        </xdr:cNvSpPr>
      </xdr:nvSpPr>
      <xdr:spPr>
        <a:xfrm>
          <a:off x="552450" y="14887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390525" y="1488757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2</xdr:col>
      <xdr:colOff>171450</xdr:colOff>
      <xdr:row>55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1266825" y="148875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0</xdr:col>
      <xdr:colOff>1095375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1095375" y="14887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9</xdr:col>
      <xdr:colOff>161925</xdr:colOff>
      <xdr:row>55</xdr:row>
      <xdr:rowOff>0</xdr:rowOff>
    </xdr:to>
    <xdr:sp>
      <xdr:nvSpPr>
        <xdr:cNvPr id="24" name="Line 68"/>
        <xdr:cNvSpPr>
          <a:spLocks/>
        </xdr:cNvSpPr>
      </xdr:nvSpPr>
      <xdr:spPr>
        <a:xfrm>
          <a:off x="489585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55</xdr:row>
      <xdr:rowOff>0</xdr:rowOff>
    </xdr:from>
    <xdr:to>
      <xdr:col>11</xdr:col>
      <xdr:colOff>466725</xdr:colOff>
      <xdr:row>55</xdr:row>
      <xdr:rowOff>0</xdr:rowOff>
    </xdr:to>
    <xdr:sp>
      <xdr:nvSpPr>
        <xdr:cNvPr id="25" name="Line 70"/>
        <xdr:cNvSpPr>
          <a:spLocks/>
        </xdr:cNvSpPr>
      </xdr:nvSpPr>
      <xdr:spPr>
        <a:xfrm>
          <a:off x="563880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55</xdr:row>
      <xdr:rowOff>0</xdr:rowOff>
    </xdr:from>
    <xdr:to>
      <xdr:col>11</xdr:col>
      <xdr:colOff>981075</xdr:colOff>
      <xdr:row>55</xdr:row>
      <xdr:rowOff>0</xdr:rowOff>
    </xdr:to>
    <xdr:sp>
      <xdr:nvSpPr>
        <xdr:cNvPr id="26" name="Line 71"/>
        <xdr:cNvSpPr>
          <a:spLocks/>
        </xdr:cNvSpPr>
      </xdr:nvSpPr>
      <xdr:spPr>
        <a:xfrm>
          <a:off x="615315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27" name="Line 73"/>
        <xdr:cNvSpPr>
          <a:spLocks/>
        </xdr:cNvSpPr>
      </xdr:nvSpPr>
      <xdr:spPr>
        <a:xfrm>
          <a:off x="70961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55</xdr:row>
      <xdr:rowOff>0</xdr:rowOff>
    </xdr:from>
    <xdr:to>
      <xdr:col>11</xdr:col>
      <xdr:colOff>9525</xdr:colOff>
      <xdr:row>55</xdr:row>
      <xdr:rowOff>0</xdr:rowOff>
    </xdr:to>
    <xdr:sp>
      <xdr:nvSpPr>
        <xdr:cNvPr id="28" name="Line 74"/>
        <xdr:cNvSpPr>
          <a:spLocks/>
        </xdr:cNvSpPr>
      </xdr:nvSpPr>
      <xdr:spPr>
        <a:xfrm>
          <a:off x="518160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55</xdr:row>
      <xdr:rowOff>0</xdr:rowOff>
    </xdr:from>
    <xdr:to>
      <xdr:col>12</xdr:col>
      <xdr:colOff>257175</xdr:colOff>
      <xdr:row>55</xdr:row>
      <xdr:rowOff>0</xdr:rowOff>
    </xdr:to>
    <xdr:sp>
      <xdr:nvSpPr>
        <xdr:cNvPr id="29" name="Line 76"/>
        <xdr:cNvSpPr>
          <a:spLocks/>
        </xdr:cNvSpPr>
      </xdr:nvSpPr>
      <xdr:spPr>
        <a:xfrm>
          <a:off x="669607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55</xdr:row>
      <xdr:rowOff>0</xdr:rowOff>
    </xdr:from>
    <xdr:to>
      <xdr:col>11</xdr:col>
      <xdr:colOff>742950</xdr:colOff>
      <xdr:row>55</xdr:row>
      <xdr:rowOff>0</xdr:rowOff>
    </xdr:to>
    <xdr:sp>
      <xdr:nvSpPr>
        <xdr:cNvPr id="30" name="Line 77"/>
        <xdr:cNvSpPr>
          <a:spLocks/>
        </xdr:cNvSpPr>
      </xdr:nvSpPr>
      <xdr:spPr>
        <a:xfrm>
          <a:off x="59150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55</xdr:row>
      <xdr:rowOff>0</xdr:rowOff>
    </xdr:from>
    <xdr:to>
      <xdr:col>11</xdr:col>
      <xdr:colOff>57150</xdr:colOff>
      <xdr:row>55</xdr:row>
      <xdr:rowOff>0</xdr:rowOff>
    </xdr:to>
    <xdr:sp>
      <xdr:nvSpPr>
        <xdr:cNvPr id="31" name="Line 78"/>
        <xdr:cNvSpPr>
          <a:spLocks/>
        </xdr:cNvSpPr>
      </xdr:nvSpPr>
      <xdr:spPr>
        <a:xfrm>
          <a:off x="52292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55</xdr:row>
      <xdr:rowOff>0</xdr:rowOff>
    </xdr:from>
    <xdr:to>
      <xdr:col>12</xdr:col>
      <xdr:colOff>314325</xdr:colOff>
      <xdr:row>55</xdr:row>
      <xdr:rowOff>0</xdr:rowOff>
    </xdr:to>
    <xdr:sp>
      <xdr:nvSpPr>
        <xdr:cNvPr id="32" name="Line 80"/>
        <xdr:cNvSpPr>
          <a:spLocks/>
        </xdr:cNvSpPr>
      </xdr:nvSpPr>
      <xdr:spPr>
        <a:xfrm>
          <a:off x="67532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55</xdr:row>
      <xdr:rowOff>0</xdr:rowOff>
    </xdr:from>
    <xdr:to>
      <xdr:col>11</xdr:col>
      <xdr:colOff>723900</xdr:colOff>
      <xdr:row>55</xdr:row>
      <xdr:rowOff>0</xdr:rowOff>
    </xdr:to>
    <xdr:sp>
      <xdr:nvSpPr>
        <xdr:cNvPr id="33" name="Line 81"/>
        <xdr:cNvSpPr>
          <a:spLocks/>
        </xdr:cNvSpPr>
      </xdr:nvSpPr>
      <xdr:spPr>
        <a:xfrm>
          <a:off x="589597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55</xdr:row>
      <xdr:rowOff>0</xdr:rowOff>
    </xdr:from>
    <xdr:to>
      <xdr:col>3</xdr:col>
      <xdr:colOff>581025</xdr:colOff>
      <xdr:row>55</xdr:row>
      <xdr:rowOff>0</xdr:rowOff>
    </xdr:to>
    <xdr:sp>
      <xdr:nvSpPr>
        <xdr:cNvPr id="34" name="Text Box 82"/>
        <xdr:cNvSpPr txBox="1">
          <a:spLocks noChangeArrowheads="1"/>
        </xdr:cNvSpPr>
      </xdr:nvSpPr>
      <xdr:spPr>
        <a:xfrm>
          <a:off x="2628900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5</xdr:col>
      <xdr:colOff>161925</xdr:colOff>
      <xdr:row>55</xdr:row>
      <xdr:rowOff>0</xdr:rowOff>
    </xdr:from>
    <xdr:to>
      <xdr:col>6</xdr:col>
      <xdr:colOff>247650</xdr:colOff>
      <xdr:row>55</xdr:row>
      <xdr:rowOff>0</xdr:rowOff>
    </xdr:to>
    <xdr:sp>
      <xdr:nvSpPr>
        <xdr:cNvPr id="35" name="Text Box 83"/>
        <xdr:cNvSpPr txBox="1">
          <a:spLocks noChangeArrowheads="1"/>
        </xdr:cNvSpPr>
      </xdr:nvSpPr>
      <xdr:spPr>
        <a:xfrm>
          <a:off x="3990975" y="14887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276225</xdr:colOff>
      <xdr:row>55</xdr:row>
      <xdr:rowOff>0</xdr:rowOff>
    </xdr:to>
    <xdr:sp>
      <xdr:nvSpPr>
        <xdr:cNvPr id="36" name="Text Box 84"/>
        <xdr:cNvSpPr txBox="1">
          <a:spLocks noChangeArrowheads="1"/>
        </xdr:cNvSpPr>
      </xdr:nvSpPr>
      <xdr:spPr>
        <a:xfrm>
          <a:off x="3562350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4</xdr:col>
      <xdr:colOff>9525</xdr:colOff>
      <xdr:row>55</xdr:row>
      <xdr:rowOff>0</xdr:rowOff>
    </xdr:from>
    <xdr:to>
      <xdr:col>4</xdr:col>
      <xdr:colOff>238125</xdr:colOff>
      <xdr:row>55</xdr:row>
      <xdr:rowOff>0</xdr:rowOff>
    </xdr:to>
    <xdr:sp>
      <xdr:nvSpPr>
        <xdr:cNvPr id="37" name="Text Box 85"/>
        <xdr:cNvSpPr txBox="1">
          <a:spLocks noChangeArrowheads="1"/>
        </xdr:cNvSpPr>
      </xdr:nvSpPr>
      <xdr:spPr>
        <a:xfrm>
          <a:off x="3562350" y="148875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2</xdr:col>
      <xdr:colOff>657225</xdr:colOff>
      <xdr:row>55</xdr:row>
      <xdr:rowOff>0</xdr:rowOff>
    </xdr:from>
    <xdr:to>
      <xdr:col>3</xdr:col>
      <xdr:colOff>180975</xdr:colOff>
      <xdr:row>55</xdr:row>
      <xdr:rowOff>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2286000" y="148875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  <xdr:twoCellAnchor>
    <xdr:from>
      <xdr:col>3</xdr:col>
      <xdr:colOff>552450</xdr:colOff>
      <xdr:row>55</xdr:row>
      <xdr:rowOff>0</xdr:rowOff>
    </xdr:from>
    <xdr:to>
      <xdr:col>3</xdr:col>
      <xdr:colOff>819150</xdr:colOff>
      <xdr:row>55</xdr:row>
      <xdr:rowOff>0</xdr:rowOff>
    </xdr:to>
    <xdr:sp>
      <xdr:nvSpPr>
        <xdr:cNvPr id="39" name="Text Box 87"/>
        <xdr:cNvSpPr txBox="1">
          <a:spLocks noChangeArrowheads="1"/>
        </xdr:cNvSpPr>
      </xdr:nvSpPr>
      <xdr:spPr>
        <a:xfrm>
          <a:off x="2838450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3</xdr:col>
      <xdr:colOff>733425</xdr:colOff>
      <xdr:row>55</xdr:row>
      <xdr:rowOff>0</xdr:rowOff>
    </xdr:from>
    <xdr:to>
      <xdr:col>5</xdr:col>
      <xdr:colOff>161925</xdr:colOff>
      <xdr:row>55</xdr:row>
      <xdr:rowOff>0</xdr:rowOff>
    </xdr:to>
    <xdr:sp>
      <xdr:nvSpPr>
        <xdr:cNvPr id="40" name="Text Box 90"/>
        <xdr:cNvSpPr txBox="1">
          <a:spLocks noChangeArrowheads="1"/>
        </xdr:cNvSpPr>
      </xdr:nvSpPr>
      <xdr:spPr>
        <a:xfrm>
          <a:off x="3019425" y="148875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3</xdr:col>
      <xdr:colOff>142875</xdr:colOff>
      <xdr:row>55</xdr:row>
      <xdr:rowOff>0</xdr:rowOff>
    </xdr:from>
    <xdr:to>
      <xdr:col>3</xdr:col>
      <xdr:colOff>876300</xdr:colOff>
      <xdr:row>55</xdr:row>
      <xdr:rowOff>0</xdr:rowOff>
    </xdr:to>
    <xdr:sp>
      <xdr:nvSpPr>
        <xdr:cNvPr id="41" name="Text Box 91"/>
        <xdr:cNvSpPr txBox="1">
          <a:spLocks noChangeArrowheads="1"/>
        </xdr:cNvSpPr>
      </xdr:nvSpPr>
      <xdr:spPr>
        <a:xfrm>
          <a:off x="2428875" y="1488757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7</xdr:col>
      <xdr:colOff>161925</xdr:colOff>
      <xdr:row>55</xdr:row>
      <xdr:rowOff>0</xdr:rowOff>
    </xdr:to>
    <xdr:sp>
      <xdr:nvSpPr>
        <xdr:cNvPr id="42" name="Text Box 92"/>
        <xdr:cNvSpPr txBox="1">
          <a:spLocks noChangeArrowheads="1"/>
        </xdr:cNvSpPr>
      </xdr:nvSpPr>
      <xdr:spPr>
        <a:xfrm>
          <a:off x="3829050" y="14887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3</xdr:col>
      <xdr:colOff>676275</xdr:colOff>
      <xdr:row>55</xdr:row>
      <xdr:rowOff>0</xdr:rowOff>
    </xdr:from>
    <xdr:to>
      <xdr:col>5</xdr:col>
      <xdr:colOff>161925</xdr:colOff>
      <xdr:row>55</xdr:row>
      <xdr:rowOff>0</xdr:rowOff>
    </xdr:to>
    <xdr:sp>
      <xdr:nvSpPr>
        <xdr:cNvPr id="43" name="Text Box 93"/>
        <xdr:cNvSpPr txBox="1">
          <a:spLocks noChangeArrowheads="1"/>
        </xdr:cNvSpPr>
      </xdr:nvSpPr>
      <xdr:spPr>
        <a:xfrm>
          <a:off x="2962275" y="148875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10</xdr:col>
      <xdr:colOff>276225</xdr:colOff>
      <xdr:row>55</xdr:row>
      <xdr:rowOff>0</xdr:rowOff>
    </xdr:from>
    <xdr:to>
      <xdr:col>11</xdr:col>
      <xdr:colOff>161925</xdr:colOff>
      <xdr:row>55</xdr:row>
      <xdr:rowOff>0</xdr:rowOff>
    </xdr:to>
    <xdr:sp>
      <xdr:nvSpPr>
        <xdr:cNvPr id="44" name="Text Box 94"/>
        <xdr:cNvSpPr txBox="1">
          <a:spLocks noChangeArrowheads="1"/>
        </xdr:cNvSpPr>
      </xdr:nvSpPr>
      <xdr:spPr>
        <a:xfrm>
          <a:off x="5172075" y="14887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</a:t>
          </a:r>
        </a:p>
      </xdr:txBody>
    </xdr:sp>
    <xdr:clientData/>
  </xdr:twoCellAnchor>
  <xdr:twoCellAnchor>
    <xdr:from>
      <xdr:col>12</xdr:col>
      <xdr:colOff>200025</xdr:colOff>
      <xdr:row>55</xdr:row>
      <xdr:rowOff>0</xdr:rowOff>
    </xdr:from>
    <xdr:to>
      <xdr:col>12</xdr:col>
      <xdr:colOff>438150</xdr:colOff>
      <xdr:row>55</xdr:row>
      <xdr:rowOff>0</xdr:rowOff>
    </xdr:to>
    <xdr:sp>
      <xdr:nvSpPr>
        <xdr:cNvPr id="45" name="Text Box 95"/>
        <xdr:cNvSpPr txBox="1">
          <a:spLocks noChangeArrowheads="1"/>
        </xdr:cNvSpPr>
      </xdr:nvSpPr>
      <xdr:spPr>
        <a:xfrm>
          <a:off x="6638925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942975</xdr:colOff>
      <xdr:row>55</xdr:row>
      <xdr:rowOff>0</xdr:rowOff>
    </xdr:to>
    <xdr:sp>
      <xdr:nvSpPr>
        <xdr:cNvPr id="46" name="Text Box 96"/>
        <xdr:cNvSpPr txBox="1">
          <a:spLocks noChangeArrowheads="1"/>
        </xdr:cNvSpPr>
      </xdr:nvSpPr>
      <xdr:spPr>
        <a:xfrm>
          <a:off x="5791200" y="148875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ぬ</a:t>
          </a:r>
        </a:p>
      </xdr:txBody>
    </xdr:sp>
    <xdr:clientData/>
  </xdr:twoCellAnchor>
  <xdr:twoCellAnchor>
    <xdr:from>
      <xdr:col>11</xdr:col>
      <xdr:colOff>695325</xdr:colOff>
      <xdr:row>55</xdr:row>
      <xdr:rowOff>0</xdr:rowOff>
    </xdr:from>
    <xdr:to>
      <xdr:col>11</xdr:col>
      <xdr:colOff>923925</xdr:colOff>
      <xdr:row>55</xdr:row>
      <xdr:rowOff>0</xdr:rowOff>
    </xdr:to>
    <xdr:sp>
      <xdr:nvSpPr>
        <xdr:cNvPr id="47" name="Text Box 97"/>
        <xdr:cNvSpPr txBox="1">
          <a:spLocks noChangeArrowheads="1"/>
        </xdr:cNvSpPr>
      </xdr:nvSpPr>
      <xdr:spPr>
        <a:xfrm>
          <a:off x="5867400" y="148875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ね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10</xdr:col>
      <xdr:colOff>76200</xdr:colOff>
      <xdr:row>55</xdr:row>
      <xdr:rowOff>0</xdr:rowOff>
    </xdr:to>
    <xdr:sp>
      <xdr:nvSpPr>
        <xdr:cNvPr id="48" name="Text Box 98"/>
        <xdr:cNvSpPr txBox="1">
          <a:spLocks noChangeArrowheads="1"/>
        </xdr:cNvSpPr>
      </xdr:nvSpPr>
      <xdr:spPr>
        <a:xfrm>
          <a:off x="4895850" y="14887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Ａ３位</a:t>
          </a:r>
        </a:p>
      </xdr:txBody>
    </xdr:sp>
    <xdr:clientData/>
  </xdr:twoCellAnchor>
  <xdr:twoCellAnchor>
    <xdr:from>
      <xdr:col>11</xdr:col>
      <xdr:colOff>361950</xdr:colOff>
      <xdr:row>55</xdr:row>
      <xdr:rowOff>0</xdr:rowOff>
    </xdr:from>
    <xdr:to>
      <xdr:col>11</xdr:col>
      <xdr:colOff>628650</xdr:colOff>
      <xdr:row>55</xdr:row>
      <xdr:rowOff>0</xdr:rowOff>
    </xdr:to>
    <xdr:sp>
      <xdr:nvSpPr>
        <xdr:cNvPr id="49" name="Text Box 99"/>
        <xdr:cNvSpPr txBox="1">
          <a:spLocks noChangeArrowheads="1"/>
        </xdr:cNvSpPr>
      </xdr:nvSpPr>
      <xdr:spPr>
        <a:xfrm>
          <a:off x="5534025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Ｂ３位</a:t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12</xdr:col>
      <xdr:colOff>76200</xdr:colOff>
      <xdr:row>55</xdr:row>
      <xdr:rowOff>0</xdr:rowOff>
    </xdr:to>
    <xdr:sp>
      <xdr:nvSpPr>
        <xdr:cNvPr id="50" name="Text Box 102"/>
        <xdr:cNvSpPr txBox="1">
          <a:spLocks noChangeArrowheads="1"/>
        </xdr:cNvSpPr>
      </xdr:nvSpPr>
      <xdr:spPr>
        <a:xfrm>
          <a:off x="5505450" y="1488757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11</xdr:col>
      <xdr:colOff>533400</xdr:colOff>
      <xdr:row>55</xdr:row>
      <xdr:rowOff>0</xdr:rowOff>
    </xdr:to>
    <xdr:sp>
      <xdr:nvSpPr>
        <xdr:cNvPr id="51" name="Text Box 103"/>
        <xdr:cNvSpPr txBox="1">
          <a:spLocks noChangeArrowheads="1"/>
        </xdr:cNvSpPr>
      </xdr:nvSpPr>
      <xdr:spPr>
        <a:xfrm>
          <a:off x="4895850" y="1488757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11</xdr:col>
      <xdr:colOff>1028700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52" name="Text Box 104"/>
        <xdr:cNvSpPr txBox="1">
          <a:spLocks noChangeArrowheads="1"/>
        </xdr:cNvSpPr>
      </xdr:nvSpPr>
      <xdr:spPr>
        <a:xfrm>
          <a:off x="6200775" y="1488757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11</xdr:col>
      <xdr:colOff>314325</xdr:colOff>
      <xdr:row>55</xdr:row>
      <xdr:rowOff>0</xdr:rowOff>
    </xdr:from>
    <xdr:to>
      <xdr:col>12</xdr:col>
      <xdr:colOff>57150</xdr:colOff>
      <xdr:row>55</xdr:row>
      <xdr:rowOff>0</xdr:rowOff>
    </xdr:to>
    <xdr:sp>
      <xdr:nvSpPr>
        <xdr:cNvPr id="53" name="Text Box 105"/>
        <xdr:cNvSpPr txBox="1">
          <a:spLocks noChangeArrowheads="1"/>
        </xdr:cNvSpPr>
      </xdr:nvSpPr>
      <xdr:spPr>
        <a:xfrm>
          <a:off x="5486400" y="1488757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0</xdr:col>
      <xdr:colOff>457200</xdr:colOff>
      <xdr:row>55</xdr:row>
      <xdr:rowOff>0</xdr:rowOff>
    </xdr:from>
    <xdr:to>
      <xdr:col>0</xdr:col>
      <xdr:colOff>733425</xdr:colOff>
      <xdr:row>55</xdr:row>
      <xdr:rowOff>0</xdr:rowOff>
    </xdr:to>
    <xdr:sp>
      <xdr:nvSpPr>
        <xdr:cNvPr id="54" name="Text Box 106"/>
        <xdr:cNvSpPr txBox="1">
          <a:spLocks noChangeArrowheads="1"/>
        </xdr:cNvSpPr>
      </xdr:nvSpPr>
      <xdr:spPr>
        <a:xfrm>
          <a:off x="45720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55" name="Text Box 107"/>
        <xdr:cNvSpPr txBox="1">
          <a:spLocks noChangeArrowheads="1"/>
        </xdr:cNvSpPr>
      </xdr:nvSpPr>
      <xdr:spPr>
        <a:xfrm>
          <a:off x="3829050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7</xdr:col>
      <xdr:colOff>190500</xdr:colOff>
      <xdr:row>55</xdr:row>
      <xdr:rowOff>0</xdr:rowOff>
    </xdr:from>
    <xdr:to>
      <xdr:col>8</xdr:col>
      <xdr:colOff>142875</xdr:colOff>
      <xdr:row>55</xdr:row>
      <xdr:rowOff>0</xdr:rowOff>
    </xdr:to>
    <xdr:sp>
      <xdr:nvSpPr>
        <xdr:cNvPr id="56" name="Text Box 108"/>
        <xdr:cNvSpPr txBox="1">
          <a:spLocks noChangeArrowheads="1"/>
        </xdr:cNvSpPr>
      </xdr:nvSpPr>
      <xdr:spPr>
        <a:xfrm>
          <a:off x="4457700" y="148875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723900</xdr:colOff>
      <xdr:row>55</xdr:row>
      <xdr:rowOff>0</xdr:rowOff>
    </xdr:from>
    <xdr:to>
      <xdr:col>3</xdr:col>
      <xdr:colOff>1000125</xdr:colOff>
      <xdr:row>55</xdr:row>
      <xdr:rowOff>0</xdr:rowOff>
    </xdr:to>
    <xdr:sp>
      <xdr:nvSpPr>
        <xdr:cNvPr id="57" name="Text Box 109"/>
        <xdr:cNvSpPr txBox="1">
          <a:spLocks noChangeArrowheads="1"/>
        </xdr:cNvSpPr>
      </xdr:nvSpPr>
      <xdr:spPr>
        <a:xfrm>
          <a:off x="300990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58" name="Text Box 110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59" name="Text Box 111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2</xdr:col>
      <xdr:colOff>228600</xdr:colOff>
      <xdr:row>55</xdr:row>
      <xdr:rowOff>0</xdr:rowOff>
    </xdr:from>
    <xdr:to>
      <xdr:col>2</xdr:col>
      <xdr:colOff>504825</xdr:colOff>
      <xdr:row>55</xdr:row>
      <xdr:rowOff>0</xdr:rowOff>
    </xdr:to>
    <xdr:sp>
      <xdr:nvSpPr>
        <xdr:cNvPr id="60" name="Text Box 112"/>
        <xdr:cNvSpPr txBox="1">
          <a:spLocks noChangeArrowheads="1"/>
        </xdr:cNvSpPr>
      </xdr:nvSpPr>
      <xdr:spPr>
        <a:xfrm>
          <a:off x="1857375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200025</xdr:colOff>
      <xdr:row>55</xdr:row>
      <xdr:rowOff>0</xdr:rowOff>
    </xdr:from>
    <xdr:to>
      <xdr:col>3</xdr:col>
      <xdr:colOff>495300</xdr:colOff>
      <xdr:row>55</xdr:row>
      <xdr:rowOff>0</xdr:rowOff>
    </xdr:to>
    <xdr:sp>
      <xdr:nvSpPr>
        <xdr:cNvPr id="61" name="Text Box 113"/>
        <xdr:cNvSpPr txBox="1">
          <a:spLocks noChangeArrowheads="1"/>
        </xdr:cNvSpPr>
      </xdr:nvSpPr>
      <xdr:spPr>
        <a:xfrm>
          <a:off x="2486025" y="148875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10</xdr:col>
      <xdr:colOff>266700</xdr:colOff>
      <xdr:row>55</xdr:row>
      <xdr:rowOff>0</xdr:rowOff>
    </xdr:to>
    <xdr:sp>
      <xdr:nvSpPr>
        <xdr:cNvPr id="62" name="Text Box 114"/>
        <xdr:cNvSpPr txBox="1">
          <a:spLocks noChangeArrowheads="1"/>
        </xdr:cNvSpPr>
      </xdr:nvSpPr>
      <xdr:spPr>
        <a:xfrm>
          <a:off x="4895850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523875</xdr:colOff>
      <xdr:row>55</xdr:row>
      <xdr:rowOff>0</xdr:rowOff>
    </xdr:from>
    <xdr:to>
      <xdr:col>11</xdr:col>
      <xdr:colOff>800100</xdr:colOff>
      <xdr:row>55</xdr:row>
      <xdr:rowOff>0</xdr:rowOff>
    </xdr:to>
    <xdr:sp>
      <xdr:nvSpPr>
        <xdr:cNvPr id="63" name="Text Box 115"/>
        <xdr:cNvSpPr txBox="1">
          <a:spLocks noChangeArrowheads="1"/>
        </xdr:cNvSpPr>
      </xdr:nvSpPr>
      <xdr:spPr>
        <a:xfrm>
          <a:off x="569595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1038225</xdr:colOff>
      <xdr:row>55</xdr:row>
      <xdr:rowOff>0</xdr:rowOff>
    </xdr:from>
    <xdr:to>
      <xdr:col>12</xdr:col>
      <xdr:colOff>133350</xdr:colOff>
      <xdr:row>55</xdr:row>
      <xdr:rowOff>0</xdr:rowOff>
    </xdr:to>
    <xdr:sp>
      <xdr:nvSpPr>
        <xdr:cNvPr id="64" name="Text Box 116"/>
        <xdr:cNvSpPr txBox="1">
          <a:spLocks noChangeArrowheads="1"/>
        </xdr:cNvSpPr>
      </xdr:nvSpPr>
      <xdr:spPr>
        <a:xfrm>
          <a:off x="6210300" y="148875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12</xdr:col>
      <xdr:colOff>657225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65" name="Text Box 117"/>
        <xdr:cNvSpPr txBox="1">
          <a:spLocks noChangeArrowheads="1"/>
        </xdr:cNvSpPr>
      </xdr:nvSpPr>
      <xdr:spPr>
        <a:xfrm>
          <a:off x="70961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1266825</xdr:colOff>
      <xdr:row>55</xdr:row>
      <xdr:rowOff>0</xdr:rowOff>
    </xdr:from>
    <xdr:to>
      <xdr:col>12</xdr:col>
      <xdr:colOff>57150</xdr:colOff>
      <xdr:row>55</xdr:row>
      <xdr:rowOff>0</xdr:rowOff>
    </xdr:to>
    <xdr:sp>
      <xdr:nvSpPr>
        <xdr:cNvPr id="66" name="Text Box 139"/>
        <xdr:cNvSpPr txBox="1">
          <a:spLocks noChangeArrowheads="1"/>
        </xdr:cNvSpPr>
      </xdr:nvSpPr>
      <xdr:spPr>
        <a:xfrm>
          <a:off x="6438900" y="148875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Ｄ３位</a:t>
          </a:r>
        </a:p>
      </xdr:txBody>
    </xdr:sp>
    <xdr:clientData/>
  </xdr:twoCellAnchor>
  <xdr:twoCellAnchor>
    <xdr:from>
      <xdr:col>0</xdr:col>
      <xdr:colOff>704850</xdr:colOff>
      <xdr:row>55</xdr:row>
      <xdr:rowOff>0</xdr:rowOff>
    </xdr:from>
    <xdr:to>
      <xdr:col>0</xdr:col>
      <xdr:colOff>942975</xdr:colOff>
      <xdr:row>55</xdr:row>
      <xdr:rowOff>0</xdr:rowOff>
    </xdr:to>
    <xdr:sp>
      <xdr:nvSpPr>
        <xdr:cNvPr id="67" name="Text Box 140"/>
        <xdr:cNvSpPr txBox="1">
          <a:spLocks noChangeArrowheads="1"/>
        </xdr:cNvSpPr>
      </xdr:nvSpPr>
      <xdr:spPr>
        <a:xfrm>
          <a:off x="704850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68" name="Text Box 141"/>
        <xdr:cNvSpPr txBox="1">
          <a:spLocks noChangeArrowheads="1"/>
        </xdr:cNvSpPr>
      </xdr:nvSpPr>
      <xdr:spPr>
        <a:xfrm>
          <a:off x="1266825" y="148875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69" name="Text Box 142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70" name="Text Box 143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1" name="Text Box 144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2" name="Text Box 145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3" name="Text Box 146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4" name="Text Box 147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5" name="Text Box 148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6" name="Text Box 149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95250" cy="238125"/>
    <xdr:sp>
      <xdr:nvSpPr>
        <xdr:cNvPr id="77" name="Text Box 150"/>
        <xdr:cNvSpPr txBox="1">
          <a:spLocks noChangeArrowheads="1"/>
        </xdr:cNvSpPr>
      </xdr:nvSpPr>
      <xdr:spPr>
        <a:xfrm>
          <a:off x="12668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276225</xdr:colOff>
      <xdr:row>55</xdr:row>
      <xdr:rowOff>0</xdr:rowOff>
    </xdr:from>
    <xdr:ext cx="85725" cy="238125"/>
    <xdr:sp>
      <xdr:nvSpPr>
        <xdr:cNvPr id="78" name="Text Box 151"/>
        <xdr:cNvSpPr txBox="1">
          <a:spLocks noChangeArrowheads="1"/>
        </xdr:cNvSpPr>
      </xdr:nvSpPr>
      <xdr:spPr>
        <a:xfrm>
          <a:off x="1543050" y="14887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276225</xdr:colOff>
      <xdr:row>55</xdr:row>
      <xdr:rowOff>0</xdr:rowOff>
    </xdr:from>
    <xdr:ext cx="95250" cy="238125"/>
    <xdr:sp>
      <xdr:nvSpPr>
        <xdr:cNvPr id="79" name="Text Box 152"/>
        <xdr:cNvSpPr txBox="1">
          <a:spLocks noChangeArrowheads="1"/>
        </xdr:cNvSpPr>
      </xdr:nvSpPr>
      <xdr:spPr>
        <a:xfrm>
          <a:off x="276225" y="148875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276225</xdr:colOff>
      <xdr:row>55</xdr:row>
      <xdr:rowOff>0</xdr:rowOff>
    </xdr:from>
    <xdr:to>
      <xdr:col>0</xdr:col>
      <xdr:colOff>523875</xdr:colOff>
      <xdr:row>55</xdr:row>
      <xdr:rowOff>0</xdr:rowOff>
    </xdr:to>
    <xdr:sp>
      <xdr:nvSpPr>
        <xdr:cNvPr id="80" name="Text Box 153"/>
        <xdr:cNvSpPr txBox="1">
          <a:spLocks noChangeArrowheads="1"/>
        </xdr:cNvSpPr>
      </xdr:nvSpPr>
      <xdr:spPr>
        <a:xfrm>
          <a:off x="276225" y="148875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0</xdr:col>
      <xdr:colOff>1181100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81" name="Text Box 154"/>
        <xdr:cNvSpPr txBox="1">
          <a:spLocks noChangeArrowheads="1"/>
        </xdr:cNvSpPr>
      </xdr:nvSpPr>
      <xdr:spPr>
        <a:xfrm>
          <a:off x="1181100" y="14887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0</xdr:col>
      <xdr:colOff>1114425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82" name="Text Box 157"/>
        <xdr:cNvSpPr txBox="1">
          <a:spLocks noChangeArrowheads="1"/>
        </xdr:cNvSpPr>
      </xdr:nvSpPr>
      <xdr:spPr>
        <a:xfrm>
          <a:off x="1114425" y="148875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0</xdr:col>
      <xdr:colOff>552450</xdr:colOff>
      <xdr:row>55</xdr:row>
      <xdr:rowOff>0</xdr:rowOff>
    </xdr:from>
    <xdr:to>
      <xdr:col>0</xdr:col>
      <xdr:colOff>1171575</xdr:colOff>
      <xdr:row>55</xdr:row>
      <xdr:rowOff>0</xdr:rowOff>
    </xdr:to>
    <xdr:sp>
      <xdr:nvSpPr>
        <xdr:cNvPr id="83" name="Text Box 158"/>
        <xdr:cNvSpPr txBox="1">
          <a:spLocks noChangeArrowheads="1"/>
        </xdr:cNvSpPr>
      </xdr:nvSpPr>
      <xdr:spPr>
        <a:xfrm>
          <a:off x="552450" y="14887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84" name="Text Box 159"/>
        <xdr:cNvSpPr txBox="1">
          <a:spLocks noChangeArrowheads="1"/>
        </xdr:cNvSpPr>
      </xdr:nvSpPr>
      <xdr:spPr>
        <a:xfrm>
          <a:off x="390525" y="14887575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2</xdr:col>
      <xdr:colOff>171450</xdr:colOff>
      <xdr:row>55</xdr:row>
      <xdr:rowOff>0</xdr:rowOff>
    </xdr:to>
    <xdr:sp>
      <xdr:nvSpPr>
        <xdr:cNvPr id="85" name="Text Box 160"/>
        <xdr:cNvSpPr txBox="1">
          <a:spLocks noChangeArrowheads="1"/>
        </xdr:cNvSpPr>
      </xdr:nvSpPr>
      <xdr:spPr>
        <a:xfrm>
          <a:off x="1266825" y="148875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0</xdr:col>
      <xdr:colOff>1095375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86" name="Text Box 161"/>
        <xdr:cNvSpPr txBox="1">
          <a:spLocks noChangeArrowheads="1"/>
        </xdr:cNvSpPr>
      </xdr:nvSpPr>
      <xdr:spPr>
        <a:xfrm>
          <a:off x="1095375" y="14887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9</xdr:col>
      <xdr:colOff>161925</xdr:colOff>
      <xdr:row>55</xdr:row>
      <xdr:rowOff>0</xdr:rowOff>
    </xdr:to>
    <xdr:sp>
      <xdr:nvSpPr>
        <xdr:cNvPr id="87" name="Line 183"/>
        <xdr:cNvSpPr>
          <a:spLocks/>
        </xdr:cNvSpPr>
      </xdr:nvSpPr>
      <xdr:spPr>
        <a:xfrm>
          <a:off x="489585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55</xdr:row>
      <xdr:rowOff>0</xdr:rowOff>
    </xdr:from>
    <xdr:to>
      <xdr:col>11</xdr:col>
      <xdr:colOff>466725</xdr:colOff>
      <xdr:row>55</xdr:row>
      <xdr:rowOff>0</xdr:rowOff>
    </xdr:to>
    <xdr:sp>
      <xdr:nvSpPr>
        <xdr:cNvPr id="88" name="Line 185"/>
        <xdr:cNvSpPr>
          <a:spLocks/>
        </xdr:cNvSpPr>
      </xdr:nvSpPr>
      <xdr:spPr>
        <a:xfrm>
          <a:off x="563880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981075</xdr:colOff>
      <xdr:row>55</xdr:row>
      <xdr:rowOff>0</xdr:rowOff>
    </xdr:from>
    <xdr:to>
      <xdr:col>11</xdr:col>
      <xdr:colOff>981075</xdr:colOff>
      <xdr:row>55</xdr:row>
      <xdr:rowOff>0</xdr:rowOff>
    </xdr:to>
    <xdr:sp>
      <xdr:nvSpPr>
        <xdr:cNvPr id="89" name="Line 186"/>
        <xdr:cNvSpPr>
          <a:spLocks/>
        </xdr:cNvSpPr>
      </xdr:nvSpPr>
      <xdr:spPr>
        <a:xfrm>
          <a:off x="615315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90" name="Line 188"/>
        <xdr:cNvSpPr>
          <a:spLocks/>
        </xdr:cNvSpPr>
      </xdr:nvSpPr>
      <xdr:spPr>
        <a:xfrm>
          <a:off x="70961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55</xdr:row>
      <xdr:rowOff>0</xdr:rowOff>
    </xdr:from>
    <xdr:to>
      <xdr:col>11</xdr:col>
      <xdr:colOff>9525</xdr:colOff>
      <xdr:row>55</xdr:row>
      <xdr:rowOff>0</xdr:rowOff>
    </xdr:to>
    <xdr:sp>
      <xdr:nvSpPr>
        <xdr:cNvPr id="91" name="Line 189"/>
        <xdr:cNvSpPr>
          <a:spLocks/>
        </xdr:cNvSpPr>
      </xdr:nvSpPr>
      <xdr:spPr>
        <a:xfrm>
          <a:off x="5181600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55</xdr:row>
      <xdr:rowOff>0</xdr:rowOff>
    </xdr:from>
    <xdr:to>
      <xdr:col>12</xdr:col>
      <xdr:colOff>257175</xdr:colOff>
      <xdr:row>55</xdr:row>
      <xdr:rowOff>0</xdr:rowOff>
    </xdr:to>
    <xdr:sp>
      <xdr:nvSpPr>
        <xdr:cNvPr id="92" name="Line 191"/>
        <xdr:cNvSpPr>
          <a:spLocks/>
        </xdr:cNvSpPr>
      </xdr:nvSpPr>
      <xdr:spPr>
        <a:xfrm>
          <a:off x="669607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742950</xdr:colOff>
      <xdr:row>55</xdr:row>
      <xdr:rowOff>0</xdr:rowOff>
    </xdr:from>
    <xdr:to>
      <xdr:col>11</xdr:col>
      <xdr:colOff>742950</xdr:colOff>
      <xdr:row>55</xdr:row>
      <xdr:rowOff>0</xdr:rowOff>
    </xdr:to>
    <xdr:sp>
      <xdr:nvSpPr>
        <xdr:cNvPr id="93" name="Line 192"/>
        <xdr:cNvSpPr>
          <a:spLocks/>
        </xdr:cNvSpPr>
      </xdr:nvSpPr>
      <xdr:spPr>
        <a:xfrm>
          <a:off x="59150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55</xdr:row>
      <xdr:rowOff>0</xdr:rowOff>
    </xdr:from>
    <xdr:to>
      <xdr:col>11</xdr:col>
      <xdr:colOff>57150</xdr:colOff>
      <xdr:row>55</xdr:row>
      <xdr:rowOff>0</xdr:rowOff>
    </xdr:to>
    <xdr:sp>
      <xdr:nvSpPr>
        <xdr:cNvPr id="94" name="Line 193"/>
        <xdr:cNvSpPr>
          <a:spLocks/>
        </xdr:cNvSpPr>
      </xdr:nvSpPr>
      <xdr:spPr>
        <a:xfrm>
          <a:off x="52292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55</xdr:row>
      <xdr:rowOff>0</xdr:rowOff>
    </xdr:from>
    <xdr:to>
      <xdr:col>12</xdr:col>
      <xdr:colOff>314325</xdr:colOff>
      <xdr:row>55</xdr:row>
      <xdr:rowOff>0</xdr:rowOff>
    </xdr:to>
    <xdr:sp>
      <xdr:nvSpPr>
        <xdr:cNvPr id="95" name="Line 195"/>
        <xdr:cNvSpPr>
          <a:spLocks/>
        </xdr:cNvSpPr>
      </xdr:nvSpPr>
      <xdr:spPr>
        <a:xfrm>
          <a:off x="675322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55</xdr:row>
      <xdr:rowOff>0</xdr:rowOff>
    </xdr:from>
    <xdr:to>
      <xdr:col>11</xdr:col>
      <xdr:colOff>723900</xdr:colOff>
      <xdr:row>55</xdr:row>
      <xdr:rowOff>0</xdr:rowOff>
    </xdr:to>
    <xdr:sp>
      <xdr:nvSpPr>
        <xdr:cNvPr id="96" name="Line 196"/>
        <xdr:cNvSpPr>
          <a:spLocks/>
        </xdr:cNvSpPr>
      </xdr:nvSpPr>
      <xdr:spPr>
        <a:xfrm>
          <a:off x="5895975" y="148875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55</xdr:row>
      <xdr:rowOff>0</xdr:rowOff>
    </xdr:from>
    <xdr:to>
      <xdr:col>3</xdr:col>
      <xdr:colOff>609600</xdr:colOff>
      <xdr:row>55</xdr:row>
      <xdr:rowOff>0</xdr:rowOff>
    </xdr:to>
    <xdr:sp>
      <xdr:nvSpPr>
        <xdr:cNvPr id="97" name="Text Box 197"/>
        <xdr:cNvSpPr txBox="1">
          <a:spLocks noChangeArrowheads="1"/>
        </xdr:cNvSpPr>
      </xdr:nvSpPr>
      <xdr:spPr>
        <a:xfrm>
          <a:off x="2657475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5</xdr:col>
      <xdr:colOff>161925</xdr:colOff>
      <xdr:row>55</xdr:row>
      <xdr:rowOff>0</xdr:rowOff>
    </xdr:from>
    <xdr:to>
      <xdr:col>6</xdr:col>
      <xdr:colOff>171450</xdr:colOff>
      <xdr:row>55</xdr:row>
      <xdr:rowOff>0</xdr:rowOff>
    </xdr:to>
    <xdr:sp>
      <xdr:nvSpPr>
        <xdr:cNvPr id="98" name="Text Box 198"/>
        <xdr:cNvSpPr txBox="1">
          <a:spLocks noChangeArrowheads="1"/>
        </xdr:cNvSpPr>
      </xdr:nvSpPr>
      <xdr:spPr>
        <a:xfrm>
          <a:off x="3990975" y="14887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3</xdr:col>
      <xdr:colOff>1066800</xdr:colOff>
      <xdr:row>55</xdr:row>
      <xdr:rowOff>0</xdr:rowOff>
    </xdr:from>
    <xdr:to>
      <xdr:col>4</xdr:col>
      <xdr:colOff>209550</xdr:colOff>
      <xdr:row>55</xdr:row>
      <xdr:rowOff>0</xdr:rowOff>
    </xdr:to>
    <xdr:sp>
      <xdr:nvSpPr>
        <xdr:cNvPr id="99" name="Text Box 199"/>
        <xdr:cNvSpPr txBox="1">
          <a:spLocks noChangeArrowheads="1"/>
        </xdr:cNvSpPr>
      </xdr:nvSpPr>
      <xdr:spPr>
        <a:xfrm>
          <a:off x="3352800" y="148875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</xdr:col>
      <xdr:colOff>847725</xdr:colOff>
      <xdr:row>55</xdr:row>
      <xdr:rowOff>0</xdr:rowOff>
    </xdr:from>
    <xdr:to>
      <xdr:col>3</xdr:col>
      <xdr:colOff>1076325</xdr:colOff>
      <xdr:row>55</xdr:row>
      <xdr:rowOff>0</xdr:rowOff>
    </xdr:to>
    <xdr:sp>
      <xdr:nvSpPr>
        <xdr:cNvPr id="100" name="Text Box 200"/>
        <xdr:cNvSpPr txBox="1">
          <a:spLocks noChangeArrowheads="1"/>
        </xdr:cNvSpPr>
      </xdr:nvSpPr>
      <xdr:spPr>
        <a:xfrm>
          <a:off x="3133725" y="148875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</xdr:col>
      <xdr:colOff>657225</xdr:colOff>
      <xdr:row>55</xdr:row>
      <xdr:rowOff>0</xdr:rowOff>
    </xdr:from>
    <xdr:to>
      <xdr:col>3</xdr:col>
      <xdr:colOff>190500</xdr:colOff>
      <xdr:row>55</xdr:row>
      <xdr:rowOff>0</xdr:rowOff>
    </xdr:to>
    <xdr:sp>
      <xdr:nvSpPr>
        <xdr:cNvPr id="101" name="Text Box 201"/>
        <xdr:cNvSpPr txBox="1">
          <a:spLocks noChangeArrowheads="1"/>
        </xdr:cNvSpPr>
      </xdr:nvSpPr>
      <xdr:spPr>
        <a:xfrm>
          <a:off x="2286000" y="148875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  <xdr:twoCellAnchor>
    <xdr:from>
      <xdr:col>3</xdr:col>
      <xdr:colOff>552450</xdr:colOff>
      <xdr:row>55</xdr:row>
      <xdr:rowOff>0</xdr:rowOff>
    </xdr:from>
    <xdr:to>
      <xdr:col>3</xdr:col>
      <xdr:colOff>819150</xdr:colOff>
      <xdr:row>55</xdr:row>
      <xdr:rowOff>0</xdr:rowOff>
    </xdr:to>
    <xdr:sp>
      <xdr:nvSpPr>
        <xdr:cNvPr id="102" name="Text Box 202"/>
        <xdr:cNvSpPr txBox="1">
          <a:spLocks noChangeArrowheads="1"/>
        </xdr:cNvSpPr>
      </xdr:nvSpPr>
      <xdr:spPr>
        <a:xfrm>
          <a:off x="2838450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3</xdr:col>
      <xdr:colOff>485775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03" name="Text Box 205"/>
        <xdr:cNvSpPr txBox="1">
          <a:spLocks noChangeArrowheads="1"/>
        </xdr:cNvSpPr>
      </xdr:nvSpPr>
      <xdr:spPr>
        <a:xfrm>
          <a:off x="2771775" y="148875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3</xdr:col>
      <xdr:colOff>152400</xdr:colOff>
      <xdr:row>55</xdr:row>
      <xdr:rowOff>0</xdr:rowOff>
    </xdr:from>
    <xdr:to>
      <xdr:col>3</xdr:col>
      <xdr:colOff>885825</xdr:colOff>
      <xdr:row>55</xdr:row>
      <xdr:rowOff>0</xdr:rowOff>
    </xdr:to>
    <xdr:sp>
      <xdr:nvSpPr>
        <xdr:cNvPr id="104" name="Text Box 206"/>
        <xdr:cNvSpPr txBox="1">
          <a:spLocks noChangeArrowheads="1"/>
        </xdr:cNvSpPr>
      </xdr:nvSpPr>
      <xdr:spPr>
        <a:xfrm>
          <a:off x="2438400" y="1488757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7</xdr:col>
      <xdr:colOff>161925</xdr:colOff>
      <xdr:row>55</xdr:row>
      <xdr:rowOff>0</xdr:rowOff>
    </xdr:to>
    <xdr:sp>
      <xdr:nvSpPr>
        <xdr:cNvPr id="105" name="Text Box 207"/>
        <xdr:cNvSpPr txBox="1">
          <a:spLocks noChangeArrowheads="1"/>
        </xdr:cNvSpPr>
      </xdr:nvSpPr>
      <xdr:spPr>
        <a:xfrm>
          <a:off x="3829050" y="14887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3</xdr:col>
      <xdr:colOff>714375</xdr:colOff>
      <xdr:row>55</xdr:row>
      <xdr:rowOff>0</xdr:rowOff>
    </xdr:from>
    <xdr:to>
      <xdr:col>5</xdr:col>
      <xdr:colOff>161925</xdr:colOff>
      <xdr:row>55</xdr:row>
      <xdr:rowOff>0</xdr:rowOff>
    </xdr:to>
    <xdr:sp>
      <xdr:nvSpPr>
        <xdr:cNvPr id="106" name="Text Box 208"/>
        <xdr:cNvSpPr txBox="1">
          <a:spLocks noChangeArrowheads="1"/>
        </xdr:cNvSpPr>
      </xdr:nvSpPr>
      <xdr:spPr>
        <a:xfrm>
          <a:off x="3000375" y="1488757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10</xdr:col>
      <xdr:colOff>276225</xdr:colOff>
      <xdr:row>55</xdr:row>
      <xdr:rowOff>0</xdr:rowOff>
    </xdr:from>
    <xdr:to>
      <xdr:col>11</xdr:col>
      <xdr:colOff>161925</xdr:colOff>
      <xdr:row>55</xdr:row>
      <xdr:rowOff>0</xdr:rowOff>
    </xdr:to>
    <xdr:sp>
      <xdr:nvSpPr>
        <xdr:cNvPr id="107" name="Text Box 209"/>
        <xdr:cNvSpPr txBox="1">
          <a:spLocks noChangeArrowheads="1"/>
        </xdr:cNvSpPr>
      </xdr:nvSpPr>
      <xdr:spPr>
        <a:xfrm>
          <a:off x="5172075" y="14887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12</xdr:col>
      <xdr:colOff>200025</xdr:colOff>
      <xdr:row>55</xdr:row>
      <xdr:rowOff>0</xdr:rowOff>
    </xdr:from>
    <xdr:to>
      <xdr:col>12</xdr:col>
      <xdr:colOff>438150</xdr:colOff>
      <xdr:row>55</xdr:row>
      <xdr:rowOff>0</xdr:rowOff>
    </xdr:to>
    <xdr:sp>
      <xdr:nvSpPr>
        <xdr:cNvPr id="108" name="Text Box 210"/>
        <xdr:cNvSpPr txBox="1">
          <a:spLocks noChangeArrowheads="1"/>
        </xdr:cNvSpPr>
      </xdr:nvSpPr>
      <xdr:spPr>
        <a:xfrm>
          <a:off x="6638925" y="148875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942975</xdr:colOff>
      <xdr:row>55</xdr:row>
      <xdr:rowOff>0</xdr:rowOff>
    </xdr:to>
    <xdr:sp>
      <xdr:nvSpPr>
        <xdr:cNvPr id="109" name="Text Box 211"/>
        <xdr:cNvSpPr txBox="1">
          <a:spLocks noChangeArrowheads="1"/>
        </xdr:cNvSpPr>
      </xdr:nvSpPr>
      <xdr:spPr>
        <a:xfrm>
          <a:off x="5791200" y="148875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11</xdr:col>
      <xdr:colOff>638175</xdr:colOff>
      <xdr:row>55</xdr:row>
      <xdr:rowOff>0</xdr:rowOff>
    </xdr:from>
    <xdr:to>
      <xdr:col>11</xdr:col>
      <xdr:colOff>866775</xdr:colOff>
      <xdr:row>55</xdr:row>
      <xdr:rowOff>0</xdr:rowOff>
    </xdr:to>
    <xdr:sp>
      <xdr:nvSpPr>
        <xdr:cNvPr id="110" name="Text Box 212"/>
        <xdr:cNvSpPr txBox="1">
          <a:spLocks noChangeArrowheads="1"/>
        </xdr:cNvSpPr>
      </xdr:nvSpPr>
      <xdr:spPr>
        <a:xfrm>
          <a:off x="5810250" y="148875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10</xdr:col>
      <xdr:colOff>76200</xdr:colOff>
      <xdr:row>55</xdr:row>
      <xdr:rowOff>0</xdr:rowOff>
    </xdr:to>
    <xdr:sp>
      <xdr:nvSpPr>
        <xdr:cNvPr id="111" name="Text Box 213"/>
        <xdr:cNvSpPr txBox="1">
          <a:spLocks noChangeArrowheads="1"/>
        </xdr:cNvSpPr>
      </xdr:nvSpPr>
      <xdr:spPr>
        <a:xfrm>
          <a:off x="4895850" y="14887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Ａ３位</a:t>
          </a:r>
        </a:p>
      </xdr:txBody>
    </xdr:sp>
    <xdr:clientData/>
  </xdr:twoCellAnchor>
  <xdr:twoCellAnchor>
    <xdr:from>
      <xdr:col>11</xdr:col>
      <xdr:colOff>361950</xdr:colOff>
      <xdr:row>55</xdr:row>
      <xdr:rowOff>0</xdr:rowOff>
    </xdr:from>
    <xdr:to>
      <xdr:col>11</xdr:col>
      <xdr:colOff>628650</xdr:colOff>
      <xdr:row>55</xdr:row>
      <xdr:rowOff>0</xdr:rowOff>
    </xdr:to>
    <xdr:sp>
      <xdr:nvSpPr>
        <xdr:cNvPr id="112" name="Text Box 214"/>
        <xdr:cNvSpPr txBox="1">
          <a:spLocks noChangeArrowheads="1"/>
        </xdr:cNvSpPr>
      </xdr:nvSpPr>
      <xdr:spPr>
        <a:xfrm>
          <a:off x="5534025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Ｂ３位</a:t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12</xdr:col>
      <xdr:colOff>76200</xdr:colOff>
      <xdr:row>55</xdr:row>
      <xdr:rowOff>0</xdr:rowOff>
    </xdr:to>
    <xdr:sp>
      <xdr:nvSpPr>
        <xdr:cNvPr id="113" name="Text Box 217"/>
        <xdr:cNvSpPr txBox="1">
          <a:spLocks noChangeArrowheads="1"/>
        </xdr:cNvSpPr>
      </xdr:nvSpPr>
      <xdr:spPr>
        <a:xfrm>
          <a:off x="5505450" y="1488757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14:00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11</xdr:col>
      <xdr:colOff>533400</xdr:colOff>
      <xdr:row>55</xdr:row>
      <xdr:rowOff>0</xdr:rowOff>
    </xdr:to>
    <xdr:sp>
      <xdr:nvSpPr>
        <xdr:cNvPr id="114" name="Text Box 218"/>
        <xdr:cNvSpPr txBox="1">
          <a:spLocks noChangeArrowheads="1"/>
        </xdr:cNvSpPr>
      </xdr:nvSpPr>
      <xdr:spPr>
        <a:xfrm>
          <a:off x="4895850" y="1488757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9:55</a:t>
          </a:r>
        </a:p>
      </xdr:txBody>
    </xdr:sp>
    <xdr:clientData/>
  </xdr:twoCellAnchor>
  <xdr:twoCellAnchor>
    <xdr:from>
      <xdr:col>11</xdr:col>
      <xdr:colOff>1028700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115" name="Text Box 219"/>
        <xdr:cNvSpPr txBox="1">
          <a:spLocks noChangeArrowheads="1"/>
        </xdr:cNvSpPr>
      </xdr:nvSpPr>
      <xdr:spPr>
        <a:xfrm>
          <a:off x="6200775" y="14887575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11:00</a:t>
          </a:r>
        </a:p>
      </xdr:txBody>
    </xdr:sp>
    <xdr:clientData/>
  </xdr:twoCellAnchor>
  <xdr:twoCellAnchor>
    <xdr:from>
      <xdr:col>11</xdr:col>
      <xdr:colOff>314325</xdr:colOff>
      <xdr:row>55</xdr:row>
      <xdr:rowOff>0</xdr:rowOff>
    </xdr:from>
    <xdr:to>
      <xdr:col>12</xdr:col>
      <xdr:colOff>57150</xdr:colOff>
      <xdr:row>55</xdr:row>
      <xdr:rowOff>0</xdr:rowOff>
    </xdr:to>
    <xdr:sp>
      <xdr:nvSpPr>
        <xdr:cNvPr id="116" name="Text Box 220"/>
        <xdr:cNvSpPr txBox="1">
          <a:spLocks noChangeArrowheads="1"/>
        </xdr:cNvSpPr>
      </xdr:nvSpPr>
      <xdr:spPr>
        <a:xfrm>
          <a:off x="5486400" y="1488757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0</xdr:col>
      <xdr:colOff>457200</xdr:colOff>
      <xdr:row>55</xdr:row>
      <xdr:rowOff>0</xdr:rowOff>
    </xdr:from>
    <xdr:to>
      <xdr:col>0</xdr:col>
      <xdr:colOff>733425</xdr:colOff>
      <xdr:row>55</xdr:row>
      <xdr:rowOff>0</xdr:rowOff>
    </xdr:to>
    <xdr:sp>
      <xdr:nvSpPr>
        <xdr:cNvPr id="117" name="Text Box 221"/>
        <xdr:cNvSpPr txBox="1">
          <a:spLocks noChangeArrowheads="1"/>
        </xdr:cNvSpPr>
      </xdr:nvSpPr>
      <xdr:spPr>
        <a:xfrm>
          <a:off x="45720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18" name="Text Box 222"/>
        <xdr:cNvSpPr txBox="1">
          <a:spLocks noChangeArrowheads="1"/>
        </xdr:cNvSpPr>
      </xdr:nvSpPr>
      <xdr:spPr>
        <a:xfrm>
          <a:off x="3829050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7</xdr:col>
      <xdr:colOff>190500</xdr:colOff>
      <xdr:row>55</xdr:row>
      <xdr:rowOff>0</xdr:rowOff>
    </xdr:from>
    <xdr:to>
      <xdr:col>9</xdr:col>
      <xdr:colOff>114300</xdr:colOff>
      <xdr:row>55</xdr:row>
      <xdr:rowOff>0</xdr:rowOff>
    </xdr:to>
    <xdr:sp>
      <xdr:nvSpPr>
        <xdr:cNvPr id="119" name="Text Box 223"/>
        <xdr:cNvSpPr txBox="1">
          <a:spLocks noChangeArrowheads="1"/>
        </xdr:cNvSpPr>
      </xdr:nvSpPr>
      <xdr:spPr>
        <a:xfrm>
          <a:off x="4457700" y="1488757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723900</xdr:colOff>
      <xdr:row>55</xdr:row>
      <xdr:rowOff>0</xdr:rowOff>
    </xdr:from>
    <xdr:to>
      <xdr:col>3</xdr:col>
      <xdr:colOff>1000125</xdr:colOff>
      <xdr:row>55</xdr:row>
      <xdr:rowOff>0</xdr:rowOff>
    </xdr:to>
    <xdr:sp>
      <xdr:nvSpPr>
        <xdr:cNvPr id="120" name="Text Box 224"/>
        <xdr:cNvSpPr txBox="1">
          <a:spLocks noChangeArrowheads="1"/>
        </xdr:cNvSpPr>
      </xdr:nvSpPr>
      <xdr:spPr>
        <a:xfrm>
          <a:off x="300990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21" name="Text Box 225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1266825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22" name="Text Box 226"/>
        <xdr:cNvSpPr txBox="1">
          <a:spLocks noChangeArrowheads="1"/>
        </xdr:cNvSpPr>
      </xdr:nvSpPr>
      <xdr:spPr>
        <a:xfrm>
          <a:off x="12668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2</xdr:col>
      <xdr:colOff>228600</xdr:colOff>
      <xdr:row>55</xdr:row>
      <xdr:rowOff>0</xdr:rowOff>
    </xdr:from>
    <xdr:to>
      <xdr:col>2</xdr:col>
      <xdr:colOff>504825</xdr:colOff>
      <xdr:row>55</xdr:row>
      <xdr:rowOff>0</xdr:rowOff>
    </xdr:to>
    <xdr:sp>
      <xdr:nvSpPr>
        <xdr:cNvPr id="123" name="Text Box 227"/>
        <xdr:cNvSpPr txBox="1">
          <a:spLocks noChangeArrowheads="1"/>
        </xdr:cNvSpPr>
      </xdr:nvSpPr>
      <xdr:spPr>
        <a:xfrm>
          <a:off x="1857375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3</xdr:col>
      <xdr:colOff>190500</xdr:colOff>
      <xdr:row>55</xdr:row>
      <xdr:rowOff>0</xdr:rowOff>
    </xdr:from>
    <xdr:to>
      <xdr:col>3</xdr:col>
      <xdr:colOff>485775</xdr:colOff>
      <xdr:row>55</xdr:row>
      <xdr:rowOff>0</xdr:rowOff>
    </xdr:to>
    <xdr:sp>
      <xdr:nvSpPr>
        <xdr:cNvPr id="124" name="Text Box 228"/>
        <xdr:cNvSpPr txBox="1">
          <a:spLocks noChangeArrowheads="1"/>
        </xdr:cNvSpPr>
      </xdr:nvSpPr>
      <xdr:spPr>
        <a:xfrm>
          <a:off x="2476500" y="148875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9</xdr:col>
      <xdr:colOff>161925</xdr:colOff>
      <xdr:row>55</xdr:row>
      <xdr:rowOff>0</xdr:rowOff>
    </xdr:from>
    <xdr:to>
      <xdr:col>10</xdr:col>
      <xdr:colOff>266700</xdr:colOff>
      <xdr:row>55</xdr:row>
      <xdr:rowOff>0</xdr:rowOff>
    </xdr:to>
    <xdr:sp>
      <xdr:nvSpPr>
        <xdr:cNvPr id="125" name="Text Box 229"/>
        <xdr:cNvSpPr txBox="1">
          <a:spLocks noChangeArrowheads="1"/>
        </xdr:cNvSpPr>
      </xdr:nvSpPr>
      <xdr:spPr>
        <a:xfrm>
          <a:off x="4895850" y="148875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523875</xdr:colOff>
      <xdr:row>55</xdr:row>
      <xdr:rowOff>0</xdr:rowOff>
    </xdr:from>
    <xdr:to>
      <xdr:col>11</xdr:col>
      <xdr:colOff>800100</xdr:colOff>
      <xdr:row>55</xdr:row>
      <xdr:rowOff>0</xdr:rowOff>
    </xdr:to>
    <xdr:sp>
      <xdr:nvSpPr>
        <xdr:cNvPr id="126" name="Text Box 230"/>
        <xdr:cNvSpPr txBox="1">
          <a:spLocks noChangeArrowheads="1"/>
        </xdr:cNvSpPr>
      </xdr:nvSpPr>
      <xdr:spPr>
        <a:xfrm>
          <a:off x="5695950" y="14887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11</xdr:col>
      <xdr:colOff>1038225</xdr:colOff>
      <xdr:row>55</xdr:row>
      <xdr:rowOff>0</xdr:rowOff>
    </xdr:from>
    <xdr:to>
      <xdr:col>12</xdr:col>
      <xdr:colOff>133350</xdr:colOff>
      <xdr:row>55</xdr:row>
      <xdr:rowOff>0</xdr:rowOff>
    </xdr:to>
    <xdr:sp>
      <xdr:nvSpPr>
        <xdr:cNvPr id="127" name="Text Box 231"/>
        <xdr:cNvSpPr txBox="1">
          <a:spLocks noChangeArrowheads="1"/>
        </xdr:cNvSpPr>
      </xdr:nvSpPr>
      <xdr:spPr>
        <a:xfrm>
          <a:off x="6210300" y="148875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12</xdr:col>
      <xdr:colOff>657225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128" name="Text Box 232"/>
        <xdr:cNvSpPr txBox="1">
          <a:spLocks noChangeArrowheads="1"/>
        </xdr:cNvSpPr>
      </xdr:nvSpPr>
      <xdr:spPr>
        <a:xfrm>
          <a:off x="7096125" y="1488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0</xdr:col>
      <xdr:colOff>314325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29" name="Text Box 233"/>
        <xdr:cNvSpPr txBox="1">
          <a:spLocks noChangeArrowheads="1"/>
        </xdr:cNvSpPr>
      </xdr:nvSpPr>
      <xdr:spPr>
        <a:xfrm>
          <a:off x="314325" y="1488757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（１位トーナメント）</a:t>
          </a:r>
        </a:p>
      </xdr:txBody>
    </xdr:sp>
    <xdr:clientData/>
  </xdr:twoCellAnchor>
  <xdr:twoCellAnchor>
    <xdr:from>
      <xdr:col>2</xdr:col>
      <xdr:colOff>571500</xdr:colOff>
      <xdr:row>55</xdr:row>
      <xdr:rowOff>0</xdr:rowOff>
    </xdr:from>
    <xdr:to>
      <xdr:col>4</xdr:col>
      <xdr:colOff>123825</xdr:colOff>
      <xdr:row>55</xdr:row>
      <xdr:rowOff>0</xdr:rowOff>
    </xdr:to>
    <xdr:sp>
      <xdr:nvSpPr>
        <xdr:cNvPr id="130" name="Text Box 234"/>
        <xdr:cNvSpPr txBox="1">
          <a:spLocks noChangeArrowheads="1"/>
        </xdr:cNvSpPr>
      </xdr:nvSpPr>
      <xdr:spPr>
        <a:xfrm>
          <a:off x="2200275" y="14887575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（２位トーナメント）</a:t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542925</xdr:colOff>
      <xdr:row>55</xdr:row>
      <xdr:rowOff>0</xdr:rowOff>
    </xdr:to>
    <xdr:sp>
      <xdr:nvSpPr>
        <xdr:cNvPr id="131" name="Text Box 235"/>
        <xdr:cNvSpPr txBox="1">
          <a:spLocks noChangeArrowheads="1"/>
        </xdr:cNvSpPr>
      </xdr:nvSpPr>
      <xdr:spPr>
        <a:xfrm>
          <a:off x="4743450" y="148875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（３位トーナメント）</a:t>
          </a:r>
        </a:p>
      </xdr:txBody>
    </xdr:sp>
    <xdr:clientData/>
  </xdr:twoCellAnchor>
  <xdr:twoCellAnchor>
    <xdr:from>
      <xdr:col>0</xdr:col>
      <xdr:colOff>314325</xdr:colOff>
      <xdr:row>55</xdr:row>
      <xdr:rowOff>0</xdr:rowOff>
    </xdr:from>
    <xdr:to>
      <xdr:col>0</xdr:col>
      <xdr:colOff>1266825</xdr:colOff>
      <xdr:row>55</xdr:row>
      <xdr:rowOff>0</xdr:rowOff>
    </xdr:to>
    <xdr:sp>
      <xdr:nvSpPr>
        <xdr:cNvPr id="132" name="Text Box 236"/>
        <xdr:cNvSpPr txBox="1">
          <a:spLocks noChangeArrowheads="1"/>
        </xdr:cNvSpPr>
      </xdr:nvSpPr>
      <xdr:spPr>
        <a:xfrm>
          <a:off x="314325" y="1488757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（１位トーナメント）</a:t>
          </a:r>
        </a:p>
      </xdr:txBody>
    </xdr:sp>
    <xdr:clientData/>
  </xdr:twoCellAnchor>
  <xdr:twoCellAnchor>
    <xdr:from>
      <xdr:col>2</xdr:col>
      <xdr:colOff>571500</xdr:colOff>
      <xdr:row>55</xdr:row>
      <xdr:rowOff>0</xdr:rowOff>
    </xdr:from>
    <xdr:to>
      <xdr:col>3</xdr:col>
      <xdr:colOff>1143000</xdr:colOff>
      <xdr:row>55</xdr:row>
      <xdr:rowOff>0</xdr:rowOff>
    </xdr:to>
    <xdr:sp>
      <xdr:nvSpPr>
        <xdr:cNvPr id="133" name="Text Box 237"/>
        <xdr:cNvSpPr txBox="1">
          <a:spLocks noChangeArrowheads="1"/>
        </xdr:cNvSpPr>
      </xdr:nvSpPr>
      <xdr:spPr>
        <a:xfrm>
          <a:off x="2200275" y="14887575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（２位トーナメント）</a:t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11</xdr:col>
      <xdr:colOff>542925</xdr:colOff>
      <xdr:row>55</xdr:row>
      <xdr:rowOff>0</xdr:rowOff>
    </xdr:to>
    <xdr:sp>
      <xdr:nvSpPr>
        <xdr:cNvPr id="134" name="Text Box 238"/>
        <xdr:cNvSpPr txBox="1">
          <a:spLocks noChangeArrowheads="1"/>
        </xdr:cNvSpPr>
      </xdr:nvSpPr>
      <xdr:spPr>
        <a:xfrm>
          <a:off x="4743450" y="1488757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（３位トーナメント）</a:t>
          </a:r>
        </a:p>
      </xdr:txBody>
    </xdr:sp>
    <xdr:clientData/>
  </xdr:twoCellAnchor>
  <xdr:twoCellAnchor>
    <xdr:from>
      <xdr:col>0</xdr:col>
      <xdr:colOff>219075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135" name="Line 239"/>
        <xdr:cNvSpPr>
          <a:spLocks/>
        </xdr:cNvSpPr>
      </xdr:nvSpPr>
      <xdr:spPr>
        <a:xfrm>
          <a:off x="219075" y="14887575"/>
          <a:ext cx="6877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657225</xdr:colOff>
      <xdr:row>55</xdr:row>
      <xdr:rowOff>0</xdr:rowOff>
    </xdr:to>
    <xdr:sp>
      <xdr:nvSpPr>
        <xdr:cNvPr id="136" name="Line 240"/>
        <xdr:cNvSpPr>
          <a:spLocks/>
        </xdr:cNvSpPr>
      </xdr:nvSpPr>
      <xdr:spPr>
        <a:xfrm>
          <a:off x="809625" y="14887575"/>
          <a:ext cx="6286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7" name="Text Box 241"/>
        <xdr:cNvSpPr txBox="1">
          <a:spLocks noChangeArrowheads="1"/>
        </xdr:cNvSpPr>
      </xdr:nvSpPr>
      <xdr:spPr>
        <a:xfrm>
          <a:off x="3933825" y="148875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  <xdr:twoCellAnchor>
    <xdr:from>
      <xdr:col>5</xdr:col>
      <xdr:colOff>114300</xdr:colOff>
      <xdr:row>55</xdr:row>
      <xdr:rowOff>0</xdr:rowOff>
    </xdr:from>
    <xdr:to>
      <xdr:col>6</xdr:col>
      <xdr:colOff>9525</xdr:colOff>
      <xdr:row>55</xdr:row>
      <xdr:rowOff>0</xdr:rowOff>
    </xdr:to>
    <xdr:sp>
      <xdr:nvSpPr>
        <xdr:cNvPr id="138" name="Text Box 242"/>
        <xdr:cNvSpPr txBox="1">
          <a:spLocks noChangeArrowheads="1"/>
        </xdr:cNvSpPr>
      </xdr:nvSpPr>
      <xdr:spPr>
        <a:xfrm>
          <a:off x="3943350" y="14887575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6</xdr:row>
      <xdr:rowOff>314325</xdr:rowOff>
    </xdr:from>
    <xdr:to>
      <xdr:col>6</xdr:col>
      <xdr:colOff>104775</xdr:colOff>
      <xdr:row>7</xdr:row>
      <xdr:rowOff>180975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257425" y="2676525"/>
          <a:ext cx="190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いい</a:t>
          </a:r>
        </a:p>
      </xdr:txBody>
    </xdr:sp>
    <xdr:clientData/>
  </xdr:twoCellAnchor>
  <xdr:twoCellAnchor>
    <xdr:from>
      <xdr:col>3</xdr:col>
      <xdr:colOff>314325</xdr:colOff>
      <xdr:row>5</xdr:row>
      <xdr:rowOff>219075</xdr:rowOff>
    </xdr:from>
    <xdr:to>
      <xdr:col>4</xdr:col>
      <xdr:colOff>152400</xdr:colOff>
      <xdr:row>5</xdr:row>
      <xdr:rowOff>428625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1485900" y="21240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228600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3514725" y="27717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0</xdr:colOff>
      <xdr:row>6</xdr:row>
      <xdr:rowOff>19050</xdr:rowOff>
    </xdr:from>
    <xdr:to>
      <xdr:col>9</xdr:col>
      <xdr:colOff>0</xdr:colOff>
      <xdr:row>6</xdr:row>
      <xdr:rowOff>219075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3514725" y="2381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6</xdr:row>
      <xdr:rowOff>38100</xdr:rowOff>
    </xdr:from>
    <xdr:to>
      <xdr:col>9</xdr:col>
      <xdr:colOff>0</xdr:colOff>
      <xdr:row>6</xdr:row>
      <xdr:rowOff>238125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3514725" y="24003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5</xdr:row>
      <xdr:rowOff>19050</xdr:rowOff>
    </xdr:from>
    <xdr:to>
      <xdr:col>9</xdr:col>
      <xdr:colOff>0</xdr:colOff>
      <xdr:row>5</xdr:row>
      <xdr:rowOff>219075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3514725" y="19240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6</xdr:row>
      <xdr:rowOff>323850</xdr:rowOff>
    </xdr:from>
    <xdr:to>
      <xdr:col>2</xdr:col>
      <xdr:colOff>104775</xdr:colOff>
      <xdr:row>7</xdr:row>
      <xdr:rowOff>180975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85800" y="2686050"/>
          <a:ext cx="200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13</xdr:col>
      <xdr:colOff>295275</xdr:colOff>
      <xdr:row>6</xdr:row>
      <xdr:rowOff>295275</xdr:rowOff>
    </xdr:from>
    <xdr:to>
      <xdr:col>14</xdr:col>
      <xdr:colOff>152400</xdr:colOff>
      <xdr:row>7</xdr:row>
      <xdr:rowOff>114300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5372100" y="265747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
</a:t>
          </a:r>
        </a:p>
      </xdr:txBody>
    </xdr:sp>
    <xdr:clientData/>
  </xdr:twoCellAnchor>
  <xdr:twoCellAnchor>
    <xdr:from>
      <xdr:col>11</xdr:col>
      <xdr:colOff>323850</xdr:colOff>
      <xdr:row>5</xdr:row>
      <xdr:rowOff>228600</xdr:rowOff>
    </xdr:from>
    <xdr:to>
      <xdr:col>12</xdr:col>
      <xdr:colOff>123825</xdr:colOff>
      <xdr:row>5</xdr:row>
      <xdr:rowOff>428625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4619625" y="213360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9</xdr:col>
      <xdr:colOff>333375</xdr:colOff>
      <xdr:row>6</xdr:row>
      <xdr:rowOff>323850</xdr:rowOff>
    </xdr:from>
    <xdr:to>
      <xdr:col>10</xdr:col>
      <xdr:colOff>123825</xdr:colOff>
      <xdr:row>7</xdr:row>
      <xdr:rowOff>152400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3848100" y="2686050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21</xdr:col>
      <xdr:colOff>295275</xdr:colOff>
      <xdr:row>6</xdr:row>
      <xdr:rowOff>295275</xdr:rowOff>
    </xdr:from>
    <xdr:to>
      <xdr:col>22</xdr:col>
      <xdr:colOff>123825</xdr:colOff>
      <xdr:row>7</xdr:row>
      <xdr:rowOff>104775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8496300" y="265747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19</xdr:col>
      <xdr:colOff>295275</xdr:colOff>
      <xdr:row>5</xdr:row>
      <xdr:rowOff>209550</xdr:rowOff>
    </xdr:from>
    <xdr:to>
      <xdr:col>20</xdr:col>
      <xdr:colOff>95250</xdr:colOff>
      <xdr:row>5</xdr:row>
      <xdr:rowOff>409575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7715250" y="211455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17</xdr:col>
      <xdr:colOff>304800</xdr:colOff>
      <xdr:row>6</xdr:row>
      <xdr:rowOff>304800</xdr:rowOff>
    </xdr:from>
    <xdr:to>
      <xdr:col>18</xdr:col>
      <xdr:colOff>95250</xdr:colOff>
      <xdr:row>7</xdr:row>
      <xdr:rowOff>142875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6943725" y="2667000"/>
          <a:ext cx="180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3</xdr:col>
      <xdr:colOff>314325</xdr:colOff>
      <xdr:row>11</xdr:row>
      <xdr:rowOff>28575</xdr:rowOff>
    </xdr:from>
    <xdr:to>
      <xdr:col>4</xdr:col>
      <xdr:colOff>85725</xdr:colOff>
      <xdr:row>11</xdr:row>
      <xdr:rowOff>238125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14859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</a:t>
          </a:r>
        </a:p>
      </xdr:txBody>
    </xdr:sp>
    <xdr:clientData/>
  </xdr:twoCellAnchor>
  <xdr:twoCellAnchor>
    <xdr:from>
      <xdr:col>11</xdr:col>
      <xdr:colOff>314325</xdr:colOff>
      <xdr:row>11</xdr:row>
      <xdr:rowOff>28575</xdr:rowOff>
    </xdr:from>
    <xdr:to>
      <xdr:col>12</xdr:col>
      <xdr:colOff>123825</xdr:colOff>
      <xdr:row>11</xdr:row>
      <xdr:rowOff>219075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46101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142875</xdr:colOff>
      <xdr:row>11</xdr:row>
      <xdr:rowOff>219075</xdr:rowOff>
    </xdr:to>
    <xdr:sp>
      <xdr:nvSpPr>
        <xdr:cNvPr id="16" name="Text Box 32"/>
        <xdr:cNvSpPr txBox="1">
          <a:spLocks noChangeArrowheads="1"/>
        </xdr:cNvSpPr>
      </xdr:nvSpPr>
      <xdr:spPr>
        <a:xfrm>
          <a:off x="7734300" y="638175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5</xdr:col>
      <xdr:colOff>304800</xdr:colOff>
      <xdr:row>13</xdr:row>
      <xdr:rowOff>0</xdr:rowOff>
    </xdr:from>
    <xdr:to>
      <xdr:col>6</xdr:col>
      <xdr:colOff>133350</xdr:colOff>
      <xdr:row>13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2257425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いい</a:t>
          </a:r>
        </a:p>
      </xdr:txBody>
    </xdr:sp>
    <xdr:clientData/>
  </xdr:twoCellAnchor>
  <xdr:twoCellAnchor>
    <xdr:from>
      <xdr:col>3</xdr:col>
      <xdr:colOff>276225</xdr:colOff>
      <xdr:row>13</xdr:row>
      <xdr:rowOff>0</xdr:rowOff>
    </xdr:from>
    <xdr:to>
      <xdr:col>4</xdr:col>
      <xdr:colOff>114300</xdr:colOff>
      <xdr:row>13</xdr:row>
      <xdr:rowOff>0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1447800" y="73342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9" name="Text Box 35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0" name="Text Box 36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13</xdr:row>
      <xdr:rowOff>0</xdr:rowOff>
    </xdr:from>
    <xdr:to>
      <xdr:col>2</xdr:col>
      <xdr:colOff>133350</xdr:colOff>
      <xdr:row>13</xdr:row>
      <xdr:rowOff>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685800" y="73342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</a:t>
          </a:r>
        </a:p>
      </xdr:txBody>
    </xdr:sp>
    <xdr:clientData/>
  </xdr:twoCellAnchor>
  <xdr:twoCellAnchor>
    <xdr:from>
      <xdr:col>13</xdr:col>
      <xdr:colOff>323850</xdr:colOff>
      <xdr:row>13</xdr:row>
      <xdr:rowOff>0</xdr:rowOff>
    </xdr:from>
    <xdr:to>
      <xdr:col>14</xdr:col>
      <xdr:colOff>152400</xdr:colOff>
      <xdr:row>13</xdr:row>
      <xdr:rowOff>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400675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11</xdr:col>
      <xdr:colOff>323850</xdr:colOff>
      <xdr:row>13</xdr:row>
      <xdr:rowOff>0</xdr:rowOff>
    </xdr:from>
    <xdr:to>
      <xdr:col>12</xdr:col>
      <xdr:colOff>123825</xdr:colOff>
      <xdr:row>13</xdr:row>
      <xdr:rowOff>0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4619625" y="73342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9</xdr:col>
      <xdr:colOff>333375</xdr:colOff>
      <xdr:row>13</xdr:row>
      <xdr:rowOff>0</xdr:rowOff>
    </xdr:from>
    <xdr:to>
      <xdr:col>10</xdr:col>
      <xdr:colOff>123825</xdr:colOff>
      <xdr:row>13</xdr:row>
      <xdr:rowOff>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3848100" y="7334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21</xdr:col>
      <xdr:colOff>295275</xdr:colOff>
      <xdr:row>13</xdr:row>
      <xdr:rowOff>0</xdr:rowOff>
    </xdr:from>
    <xdr:to>
      <xdr:col>22</xdr:col>
      <xdr:colOff>123825</xdr:colOff>
      <xdr:row>13</xdr:row>
      <xdr:rowOff>0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8496300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19</xdr:col>
      <xdr:colOff>295275</xdr:colOff>
      <xdr:row>13</xdr:row>
      <xdr:rowOff>0</xdr:rowOff>
    </xdr:from>
    <xdr:to>
      <xdr:col>20</xdr:col>
      <xdr:colOff>95250</xdr:colOff>
      <xdr:row>13</xdr:row>
      <xdr:rowOff>0</xdr:rowOff>
    </xdr:to>
    <xdr:sp>
      <xdr:nvSpPr>
        <xdr:cNvPr id="28" name="Text Box 44"/>
        <xdr:cNvSpPr txBox="1">
          <a:spLocks noChangeArrowheads="1"/>
        </xdr:cNvSpPr>
      </xdr:nvSpPr>
      <xdr:spPr>
        <a:xfrm>
          <a:off x="7715250" y="73342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17</xdr:col>
      <xdr:colOff>304800</xdr:colOff>
      <xdr:row>13</xdr:row>
      <xdr:rowOff>0</xdr:rowOff>
    </xdr:from>
    <xdr:to>
      <xdr:col>18</xdr:col>
      <xdr:colOff>95250</xdr:colOff>
      <xdr:row>13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6943725" y="7334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3</xdr:col>
      <xdr:colOff>314325</xdr:colOff>
      <xdr:row>13</xdr:row>
      <xdr:rowOff>0</xdr:rowOff>
    </xdr:from>
    <xdr:to>
      <xdr:col>4</xdr:col>
      <xdr:colOff>85725</xdr:colOff>
      <xdr:row>13</xdr:row>
      <xdr:rowOff>0</xdr:rowOff>
    </xdr:to>
    <xdr:sp>
      <xdr:nvSpPr>
        <xdr:cNvPr id="30" name="Text Box 46"/>
        <xdr:cNvSpPr txBox="1">
          <a:spLocks noChangeArrowheads="1"/>
        </xdr:cNvSpPr>
      </xdr:nvSpPr>
      <xdr:spPr>
        <a:xfrm>
          <a:off x="1485900" y="733425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11</xdr:col>
      <xdr:colOff>314325</xdr:colOff>
      <xdr:row>13</xdr:row>
      <xdr:rowOff>0</xdr:rowOff>
    </xdr:from>
    <xdr:to>
      <xdr:col>12</xdr:col>
      <xdr:colOff>123825</xdr:colOff>
      <xdr:row>13</xdr:row>
      <xdr:rowOff>0</xdr:rowOff>
    </xdr:to>
    <xdr:sp>
      <xdr:nvSpPr>
        <xdr:cNvPr id="31" name="Text Box 47"/>
        <xdr:cNvSpPr txBox="1">
          <a:spLocks noChangeArrowheads="1"/>
        </xdr:cNvSpPr>
      </xdr:nvSpPr>
      <xdr:spPr>
        <a:xfrm>
          <a:off x="4610100" y="73342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19</xdr:col>
      <xdr:colOff>314325</xdr:colOff>
      <xdr:row>13</xdr:row>
      <xdr:rowOff>0</xdr:rowOff>
    </xdr:from>
    <xdr:to>
      <xdr:col>20</xdr:col>
      <xdr:colOff>142875</xdr:colOff>
      <xdr:row>13</xdr:row>
      <xdr:rowOff>0</xdr:rowOff>
    </xdr:to>
    <xdr:sp>
      <xdr:nvSpPr>
        <xdr:cNvPr id="32" name="Text Box 48"/>
        <xdr:cNvSpPr txBox="1">
          <a:spLocks noChangeArrowheads="1"/>
        </xdr:cNvSpPr>
      </xdr:nvSpPr>
      <xdr:spPr>
        <a:xfrm>
          <a:off x="7734300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ぬ</a:t>
          </a:r>
        </a:p>
      </xdr:txBody>
    </xdr:sp>
    <xdr:clientData/>
  </xdr:twoCellAnchor>
  <xdr:twoCellAnchor>
    <xdr:from>
      <xdr:col>5</xdr:col>
      <xdr:colOff>304800</xdr:colOff>
      <xdr:row>13</xdr:row>
      <xdr:rowOff>0</xdr:rowOff>
    </xdr:from>
    <xdr:to>
      <xdr:col>6</xdr:col>
      <xdr:colOff>133350</xdr:colOff>
      <xdr:row>13</xdr:row>
      <xdr:rowOff>0</xdr:rowOff>
    </xdr:to>
    <xdr:sp>
      <xdr:nvSpPr>
        <xdr:cNvPr id="33" name="Text Box 49"/>
        <xdr:cNvSpPr txBox="1">
          <a:spLocks noChangeArrowheads="1"/>
        </xdr:cNvSpPr>
      </xdr:nvSpPr>
      <xdr:spPr>
        <a:xfrm>
          <a:off x="2257425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かか</a:t>
          </a:r>
        </a:p>
      </xdr:txBody>
    </xdr:sp>
    <xdr:clientData/>
  </xdr:twoCellAnchor>
  <xdr:twoCellAnchor>
    <xdr:from>
      <xdr:col>3</xdr:col>
      <xdr:colOff>276225</xdr:colOff>
      <xdr:row>13</xdr:row>
      <xdr:rowOff>0</xdr:rowOff>
    </xdr:from>
    <xdr:to>
      <xdr:col>4</xdr:col>
      <xdr:colOff>114300</xdr:colOff>
      <xdr:row>13</xdr:row>
      <xdr:rowOff>0</xdr:rowOff>
    </xdr:to>
    <xdr:sp>
      <xdr:nvSpPr>
        <xdr:cNvPr id="34" name="Text Box 50"/>
        <xdr:cNvSpPr txBox="1">
          <a:spLocks noChangeArrowheads="1"/>
        </xdr:cNvSpPr>
      </xdr:nvSpPr>
      <xdr:spPr>
        <a:xfrm>
          <a:off x="1447800" y="73342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35" name="Text Box 51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36" name="Text Box 52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37" name="Text Box 53"/>
        <xdr:cNvSpPr txBox="1">
          <a:spLocks noChangeArrowheads="1"/>
        </xdr:cNvSpPr>
      </xdr:nvSpPr>
      <xdr:spPr>
        <a:xfrm>
          <a:off x="3514725" y="733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</xdr:col>
      <xdr:colOff>295275</xdr:colOff>
      <xdr:row>13</xdr:row>
      <xdr:rowOff>0</xdr:rowOff>
    </xdr:from>
    <xdr:to>
      <xdr:col>2</xdr:col>
      <xdr:colOff>133350</xdr:colOff>
      <xdr:row>13</xdr:row>
      <xdr:rowOff>0</xdr:rowOff>
    </xdr:to>
    <xdr:sp>
      <xdr:nvSpPr>
        <xdr:cNvPr id="38" name="Text Box 54"/>
        <xdr:cNvSpPr txBox="1">
          <a:spLocks noChangeArrowheads="1"/>
        </xdr:cNvSpPr>
      </xdr:nvSpPr>
      <xdr:spPr>
        <a:xfrm>
          <a:off x="685800" y="73342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13</xdr:col>
      <xdr:colOff>323850</xdr:colOff>
      <xdr:row>13</xdr:row>
      <xdr:rowOff>0</xdr:rowOff>
    </xdr:from>
    <xdr:to>
      <xdr:col>14</xdr:col>
      <xdr:colOff>152400</xdr:colOff>
      <xdr:row>13</xdr:row>
      <xdr:rowOff>0</xdr:rowOff>
    </xdr:to>
    <xdr:sp>
      <xdr:nvSpPr>
        <xdr:cNvPr id="39" name="Text Box 55"/>
        <xdr:cNvSpPr txBox="1">
          <a:spLocks noChangeArrowheads="1"/>
        </xdr:cNvSpPr>
      </xdr:nvSpPr>
      <xdr:spPr>
        <a:xfrm>
          <a:off x="5400675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  <xdr:twoCellAnchor>
    <xdr:from>
      <xdr:col>11</xdr:col>
      <xdr:colOff>323850</xdr:colOff>
      <xdr:row>13</xdr:row>
      <xdr:rowOff>0</xdr:rowOff>
    </xdr:from>
    <xdr:to>
      <xdr:col>12</xdr:col>
      <xdr:colOff>123825</xdr:colOff>
      <xdr:row>13</xdr:row>
      <xdr:rowOff>0</xdr:rowOff>
    </xdr:to>
    <xdr:sp>
      <xdr:nvSpPr>
        <xdr:cNvPr id="40" name="Text Box 56"/>
        <xdr:cNvSpPr txBox="1">
          <a:spLocks noChangeArrowheads="1"/>
        </xdr:cNvSpPr>
      </xdr:nvSpPr>
      <xdr:spPr>
        <a:xfrm>
          <a:off x="4619625" y="73342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9</xdr:col>
      <xdr:colOff>333375</xdr:colOff>
      <xdr:row>13</xdr:row>
      <xdr:rowOff>0</xdr:rowOff>
    </xdr:from>
    <xdr:to>
      <xdr:col>10</xdr:col>
      <xdr:colOff>123825</xdr:colOff>
      <xdr:row>13</xdr:row>
      <xdr:rowOff>0</xdr:rowOff>
    </xdr:to>
    <xdr:sp>
      <xdr:nvSpPr>
        <xdr:cNvPr id="41" name="Text Box 57"/>
        <xdr:cNvSpPr txBox="1">
          <a:spLocks noChangeArrowheads="1"/>
        </xdr:cNvSpPr>
      </xdr:nvSpPr>
      <xdr:spPr>
        <a:xfrm>
          <a:off x="3848100" y="7334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21</xdr:col>
      <xdr:colOff>295275</xdr:colOff>
      <xdr:row>13</xdr:row>
      <xdr:rowOff>0</xdr:rowOff>
    </xdr:from>
    <xdr:to>
      <xdr:col>22</xdr:col>
      <xdr:colOff>123825</xdr:colOff>
      <xdr:row>13</xdr:row>
      <xdr:rowOff>0</xdr:rowOff>
    </xdr:to>
    <xdr:sp>
      <xdr:nvSpPr>
        <xdr:cNvPr id="42" name="Text Box 58"/>
        <xdr:cNvSpPr txBox="1">
          <a:spLocks noChangeArrowheads="1"/>
        </xdr:cNvSpPr>
      </xdr:nvSpPr>
      <xdr:spPr>
        <a:xfrm>
          <a:off x="8496300" y="733425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</a:p>
      </xdr:txBody>
    </xdr:sp>
    <xdr:clientData/>
  </xdr:twoCellAnchor>
  <xdr:twoCellAnchor>
    <xdr:from>
      <xdr:col>19</xdr:col>
      <xdr:colOff>295275</xdr:colOff>
      <xdr:row>13</xdr:row>
      <xdr:rowOff>0</xdr:rowOff>
    </xdr:from>
    <xdr:to>
      <xdr:col>20</xdr:col>
      <xdr:colOff>95250</xdr:colOff>
      <xdr:row>13</xdr:row>
      <xdr:rowOff>0</xdr:rowOff>
    </xdr:to>
    <xdr:sp>
      <xdr:nvSpPr>
        <xdr:cNvPr id="43" name="Text Box 59"/>
        <xdr:cNvSpPr txBox="1">
          <a:spLocks noChangeArrowheads="1"/>
        </xdr:cNvSpPr>
      </xdr:nvSpPr>
      <xdr:spPr>
        <a:xfrm>
          <a:off x="7715250" y="733425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ね</a:t>
          </a:r>
        </a:p>
      </xdr:txBody>
    </xdr:sp>
    <xdr:clientData/>
  </xdr:twoCellAnchor>
  <xdr:twoCellAnchor>
    <xdr:from>
      <xdr:col>17</xdr:col>
      <xdr:colOff>304800</xdr:colOff>
      <xdr:row>13</xdr:row>
      <xdr:rowOff>0</xdr:rowOff>
    </xdr:from>
    <xdr:to>
      <xdr:col>18</xdr:col>
      <xdr:colOff>95250</xdr:colOff>
      <xdr:row>13</xdr:row>
      <xdr:rowOff>0</xdr:rowOff>
    </xdr:to>
    <xdr:sp>
      <xdr:nvSpPr>
        <xdr:cNvPr id="44" name="Text Box 60"/>
        <xdr:cNvSpPr txBox="1">
          <a:spLocks noChangeArrowheads="1"/>
        </xdr:cNvSpPr>
      </xdr:nvSpPr>
      <xdr:spPr>
        <a:xfrm>
          <a:off x="6943725" y="73342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</a:t>
          </a:r>
        </a:p>
      </xdr:txBody>
    </xdr:sp>
    <xdr:clientData/>
  </xdr:twoCellAnchor>
  <xdr:twoCellAnchor>
    <xdr:from>
      <xdr:col>11</xdr:col>
      <xdr:colOff>314325</xdr:colOff>
      <xdr:row>11</xdr:row>
      <xdr:rowOff>28575</xdr:rowOff>
    </xdr:from>
    <xdr:to>
      <xdr:col>12</xdr:col>
      <xdr:colOff>85725</xdr:colOff>
      <xdr:row>11</xdr:row>
      <xdr:rowOff>238125</xdr:rowOff>
    </xdr:to>
    <xdr:sp>
      <xdr:nvSpPr>
        <xdr:cNvPr id="45" name="Text Box 61"/>
        <xdr:cNvSpPr txBox="1">
          <a:spLocks noChangeArrowheads="1"/>
        </xdr:cNvSpPr>
      </xdr:nvSpPr>
      <xdr:spPr>
        <a:xfrm>
          <a:off x="46101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123825</xdr:colOff>
      <xdr:row>11</xdr:row>
      <xdr:rowOff>219075</xdr:rowOff>
    </xdr:to>
    <xdr:sp>
      <xdr:nvSpPr>
        <xdr:cNvPr id="46" name="Text Box 62"/>
        <xdr:cNvSpPr txBox="1">
          <a:spLocks noChangeArrowheads="1"/>
        </xdr:cNvSpPr>
      </xdr:nvSpPr>
      <xdr:spPr>
        <a:xfrm>
          <a:off x="77343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142875</xdr:colOff>
      <xdr:row>11</xdr:row>
      <xdr:rowOff>266700</xdr:rowOff>
    </xdr:to>
    <xdr:sp>
      <xdr:nvSpPr>
        <xdr:cNvPr id="47" name="Text Box 63"/>
        <xdr:cNvSpPr txBox="1">
          <a:spLocks noChangeArrowheads="1"/>
        </xdr:cNvSpPr>
      </xdr:nvSpPr>
      <xdr:spPr>
        <a:xfrm>
          <a:off x="7734300" y="6381750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25</xdr:col>
      <xdr:colOff>0</xdr:colOff>
      <xdr:row>7</xdr:row>
      <xdr:rowOff>28575</xdr:rowOff>
    </xdr:from>
    <xdr:to>
      <xdr:col>25</xdr:col>
      <xdr:colOff>0</xdr:colOff>
      <xdr:row>7</xdr:row>
      <xdr:rowOff>228600</xdr:rowOff>
    </xdr:to>
    <xdr:sp>
      <xdr:nvSpPr>
        <xdr:cNvPr id="48" name="Text Box 64"/>
        <xdr:cNvSpPr txBox="1">
          <a:spLocks noChangeArrowheads="1"/>
        </xdr:cNvSpPr>
      </xdr:nvSpPr>
      <xdr:spPr>
        <a:xfrm>
          <a:off x="9763125" y="27717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25</xdr:col>
      <xdr:colOff>0</xdr:colOff>
      <xdr:row>6</xdr:row>
      <xdr:rowOff>19050</xdr:rowOff>
    </xdr:from>
    <xdr:to>
      <xdr:col>25</xdr:col>
      <xdr:colOff>0</xdr:colOff>
      <xdr:row>6</xdr:row>
      <xdr:rowOff>219075</xdr:rowOff>
    </xdr:to>
    <xdr:sp>
      <xdr:nvSpPr>
        <xdr:cNvPr id="49" name="Text Box 65"/>
        <xdr:cNvSpPr txBox="1">
          <a:spLocks noChangeArrowheads="1"/>
        </xdr:cNvSpPr>
      </xdr:nvSpPr>
      <xdr:spPr>
        <a:xfrm>
          <a:off x="9763125" y="2381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25</xdr:col>
      <xdr:colOff>0</xdr:colOff>
      <xdr:row>6</xdr:row>
      <xdr:rowOff>38100</xdr:rowOff>
    </xdr:from>
    <xdr:to>
      <xdr:col>25</xdr:col>
      <xdr:colOff>0</xdr:colOff>
      <xdr:row>6</xdr:row>
      <xdr:rowOff>238125</xdr:rowOff>
    </xdr:to>
    <xdr:sp>
      <xdr:nvSpPr>
        <xdr:cNvPr id="50" name="Text Box 66"/>
        <xdr:cNvSpPr txBox="1">
          <a:spLocks noChangeArrowheads="1"/>
        </xdr:cNvSpPr>
      </xdr:nvSpPr>
      <xdr:spPr>
        <a:xfrm>
          <a:off x="9763125" y="24003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25</xdr:col>
      <xdr:colOff>0</xdr:colOff>
      <xdr:row>5</xdr:row>
      <xdr:rowOff>19050</xdr:rowOff>
    </xdr:from>
    <xdr:to>
      <xdr:col>25</xdr:col>
      <xdr:colOff>0</xdr:colOff>
      <xdr:row>5</xdr:row>
      <xdr:rowOff>219075</xdr:rowOff>
    </xdr:to>
    <xdr:sp>
      <xdr:nvSpPr>
        <xdr:cNvPr id="51" name="Text Box 67"/>
        <xdr:cNvSpPr txBox="1">
          <a:spLocks noChangeArrowheads="1"/>
        </xdr:cNvSpPr>
      </xdr:nvSpPr>
      <xdr:spPr>
        <a:xfrm>
          <a:off x="9763125" y="19240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27</xdr:col>
      <xdr:colOff>323850</xdr:colOff>
      <xdr:row>5</xdr:row>
      <xdr:rowOff>228600</xdr:rowOff>
    </xdr:from>
    <xdr:to>
      <xdr:col>28</xdr:col>
      <xdr:colOff>123825</xdr:colOff>
      <xdr:row>5</xdr:row>
      <xdr:rowOff>428625</xdr:rowOff>
    </xdr:to>
    <xdr:sp>
      <xdr:nvSpPr>
        <xdr:cNvPr id="52" name="Text Box 69"/>
        <xdr:cNvSpPr txBox="1">
          <a:spLocks noChangeArrowheads="1"/>
        </xdr:cNvSpPr>
      </xdr:nvSpPr>
      <xdr:spPr>
        <a:xfrm>
          <a:off x="10868025" y="213360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25</xdr:col>
      <xdr:colOff>333375</xdr:colOff>
      <xdr:row>6</xdr:row>
      <xdr:rowOff>323850</xdr:rowOff>
    </xdr:from>
    <xdr:to>
      <xdr:col>26</xdr:col>
      <xdr:colOff>123825</xdr:colOff>
      <xdr:row>7</xdr:row>
      <xdr:rowOff>114300</xdr:rowOff>
    </xdr:to>
    <xdr:sp>
      <xdr:nvSpPr>
        <xdr:cNvPr id="53" name="Text Box 70"/>
        <xdr:cNvSpPr txBox="1">
          <a:spLocks noChangeArrowheads="1"/>
        </xdr:cNvSpPr>
      </xdr:nvSpPr>
      <xdr:spPr>
        <a:xfrm>
          <a:off x="10096500" y="2686050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32</xdr:col>
      <xdr:colOff>0</xdr:colOff>
      <xdr:row>6</xdr:row>
      <xdr:rowOff>295275</xdr:rowOff>
    </xdr:from>
    <xdr:to>
      <xdr:col>32</xdr:col>
      <xdr:colOff>0</xdr:colOff>
      <xdr:row>7</xdr:row>
      <xdr:rowOff>104775</xdr:rowOff>
    </xdr:to>
    <xdr:sp>
      <xdr:nvSpPr>
        <xdr:cNvPr id="54" name="Text Box 71"/>
        <xdr:cNvSpPr txBox="1">
          <a:spLocks noChangeArrowheads="1"/>
        </xdr:cNvSpPr>
      </xdr:nvSpPr>
      <xdr:spPr>
        <a:xfrm>
          <a:off x="12496800" y="265747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32</xdr:col>
      <xdr:colOff>0</xdr:colOff>
      <xdr:row>5</xdr:row>
      <xdr:rowOff>209550</xdr:rowOff>
    </xdr:from>
    <xdr:to>
      <xdr:col>32</xdr:col>
      <xdr:colOff>0</xdr:colOff>
      <xdr:row>5</xdr:row>
      <xdr:rowOff>409575</xdr:rowOff>
    </xdr:to>
    <xdr:sp>
      <xdr:nvSpPr>
        <xdr:cNvPr id="55" name="Text Box 72"/>
        <xdr:cNvSpPr txBox="1">
          <a:spLocks noChangeArrowheads="1"/>
        </xdr:cNvSpPr>
      </xdr:nvSpPr>
      <xdr:spPr>
        <a:xfrm>
          <a:off x="12496800" y="2114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32</xdr:col>
      <xdr:colOff>0</xdr:colOff>
      <xdr:row>6</xdr:row>
      <xdr:rowOff>304800</xdr:rowOff>
    </xdr:from>
    <xdr:to>
      <xdr:col>32</xdr:col>
      <xdr:colOff>0</xdr:colOff>
      <xdr:row>7</xdr:row>
      <xdr:rowOff>142875</xdr:rowOff>
    </xdr:to>
    <xdr:sp>
      <xdr:nvSpPr>
        <xdr:cNvPr id="56" name="Text Box 73"/>
        <xdr:cNvSpPr txBox="1">
          <a:spLocks noChangeArrowheads="1"/>
        </xdr:cNvSpPr>
      </xdr:nvSpPr>
      <xdr:spPr>
        <a:xfrm>
          <a:off x="12496800" y="2667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123825</xdr:colOff>
      <xdr:row>11</xdr:row>
      <xdr:rowOff>219075</xdr:rowOff>
    </xdr:to>
    <xdr:sp>
      <xdr:nvSpPr>
        <xdr:cNvPr id="57" name="Text Box 74"/>
        <xdr:cNvSpPr txBox="1">
          <a:spLocks noChangeArrowheads="1"/>
        </xdr:cNvSpPr>
      </xdr:nvSpPr>
      <xdr:spPr>
        <a:xfrm>
          <a:off x="108585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32</xdr:col>
      <xdr:colOff>0</xdr:colOff>
      <xdr:row>11</xdr:row>
      <xdr:rowOff>28575</xdr:rowOff>
    </xdr:from>
    <xdr:to>
      <xdr:col>32</xdr:col>
      <xdr:colOff>0</xdr:colOff>
      <xdr:row>11</xdr:row>
      <xdr:rowOff>219075</xdr:rowOff>
    </xdr:to>
    <xdr:sp>
      <xdr:nvSpPr>
        <xdr:cNvPr id="58" name="Text Box 75"/>
        <xdr:cNvSpPr txBox="1">
          <a:spLocks noChangeArrowheads="1"/>
        </xdr:cNvSpPr>
      </xdr:nvSpPr>
      <xdr:spPr>
        <a:xfrm>
          <a:off x="12496800" y="63817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85725</xdr:colOff>
      <xdr:row>11</xdr:row>
      <xdr:rowOff>238125</xdr:rowOff>
    </xdr:to>
    <xdr:sp>
      <xdr:nvSpPr>
        <xdr:cNvPr id="59" name="Text Box 76"/>
        <xdr:cNvSpPr txBox="1">
          <a:spLocks noChangeArrowheads="1"/>
        </xdr:cNvSpPr>
      </xdr:nvSpPr>
      <xdr:spPr>
        <a:xfrm>
          <a:off x="108585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32</xdr:col>
      <xdr:colOff>0</xdr:colOff>
      <xdr:row>11</xdr:row>
      <xdr:rowOff>28575</xdr:rowOff>
    </xdr:from>
    <xdr:to>
      <xdr:col>32</xdr:col>
      <xdr:colOff>0</xdr:colOff>
      <xdr:row>11</xdr:row>
      <xdr:rowOff>219075</xdr:rowOff>
    </xdr:to>
    <xdr:sp>
      <xdr:nvSpPr>
        <xdr:cNvPr id="60" name="Text Box 77"/>
        <xdr:cNvSpPr txBox="1">
          <a:spLocks noChangeArrowheads="1"/>
        </xdr:cNvSpPr>
      </xdr:nvSpPr>
      <xdr:spPr>
        <a:xfrm>
          <a:off x="12496800" y="63817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32</xdr:col>
      <xdr:colOff>0</xdr:colOff>
      <xdr:row>11</xdr:row>
      <xdr:rowOff>28575</xdr:rowOff>
    </xdr:from>
    <xdr:to>
      <xdr:col>32</xdr:col>
      <xdr:colOff>0</xdr:colOff>
      <xdr:row>11</xdr:row>
      <xdr:rowOff>266700</xdr:rowOff>
    </xdr:to>
    <xdr:sp>
      <xdr:nvSpPr>
        <xdr:cNvPr id="61" name="Text Box 78"/>
        <xdr:cNvSpPr txBox="1">
          <a:spLocks noChangeArrowheads="1"/>
        </xdr:cNvSpPr>
      </xdr:nvSpPr>
      <xdr:spPr>
        <a:xfrm>
          <a:off x="12496800" y="63817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11</xdr:col>
      <xdr:colOff>333375</xdr:colOff>
      <xdr:row>5</xdr:row>
      <xdr:rowOff>219075</xdr:rowOff>
    </xdr:from>
    <xdr:to>
      <xdr:col>12</xdr:col>
      <xdr:colOff>171450</xdr:colOff>
      <xdr:row>5</xdr:row>
      <xdr:rowOff>428625</xdr:rowOff>
    </xdr:to>
    <xdr:sp>
      <xdr:nvSpPr>
        <xdr:cNvPr id="62" name="Text Box 79"/>
        <xdr:cNvSpPr txBox="1">
          <a:spLocks noChangeArrowheads="1"/>
        </xdr:cNvSpPr>
      </xdr:nvSpPr>
      <xdr:spPr>
        <a:xfrm>
          <a:off x="4629150" y="21240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</a:t>
          </a:r>
        </a:p>
      </xdr:txBody>
    </xdr:sp>
    <xdr:clientData/>
  </xdr:twoCellAnchor>
  <xdr:twoCellAnchor>
    <xdr:from>
      <xdr:col>19</xdr:col>
      <xdr:colOff>323850</xdr:colOff>
      <xdr:row>5</xdr:row>
      <xdr:rowOff>228600</xdr:rowOff>
    </xdr:from>
    <xdr:to>
      <xdr:col>20</xdr:col>
      <xdr:colOff>123825</xdr:colOff>
      <xdr:row>5</xdr:row>
      <xdr:rowOff>428625</xdr:rowOff>
    </xdr:to>
    <xdr:sp>
      <xdr:nvSpPr>
        <xdr:cNvPr id="63" name="Text Box 82"/>
        <xdr:cNvSpPr txBox="1">
          <a:spLocks noChangeArrowheads="1"/>
        </xdr:cNvSpPr>
      </xdr:nvSpPr>
      <xdr:spPr>
        <a:xfrm>
          <a:off x="7743825" y="213360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19</xdr:col>
      <xdr:colOff>276225</xdr:colOff>
      <xdr:row>5</xdr:row>
      <xdr:rowOff>238125</xdr:rowOff>
    </xdr:from>
    <xdr:to>
      <xdr:col>20</xdr:col>
      <xdr:colOff>114300</xdr:colOff>
      <xdr:row>5</xdr:row>
      <xdr:rowOff>447675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7696200" y="21431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21</xdr:col>
      <xdr:colOff>323850</xdr:colOff>
      <xdr:row>6</xdr:row>
      <xdr:rowOff>304800</xdr:rowOff>
    </xdr:from>
    <xdr:to>
      <xdr:col>22</xdr:col>
      <xdr:colOff>152400</xdr:colOff>
      <xdr:row>7</xdr:row>
      <xdr:rowOff>114300</xdr:rowOff>
    </xdr:to>
    <xdr:sp>
      <xdr:nvSpPr>
        <xdr:cNvPr id="65" name="Text Box 84"/>
        <xdr:cNvSpPr txBox="1">
          <a:spLocks noChangeArrowheads="1"/>
        </xdr:cNvSpPr>
      </xdr:nvSpPr>
      <xdr:spPr>
        <a:xfrm>
          <a:off x="8524875" y="266700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17</xdr:col>
      <xdr:colOff>333375</xdr:colOff>
      <xdr:row>6</xdr:row>
      <xdr:rowOff>304800</xdr:rowOff>
    </xdr:from>
    <xdr:to>
      <xdr:col>18</xdr:col>
      <xdr:colOff>152400</xdr:colOff>
      <xdr:row>7</xdr:row>
      <xdr:rowOff>142875</xdr:rowOff>
    </xdr:to>
    <xdr:sp>
      <xdr:nvSpPr>
        <xdr:cNvPr id="66" name="Text Box 85"/>
        <xdr:cNvSpPr txBox="1">
          <a:spLocks noChangeArrowheads="1"/>
        </xdr:cNvSpPr>
      </xdr:nvSpPr>
      <xdr:spPr>
        <a:xfrm>
          <a:off x="6972300" y="2667000"/>
          <a:ext cx="209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け</a:t>
          </a:r>
        </a:p>
      </xdr:txBody>
    </xdr:sp>
    <xdr:clientData/>
  </xdr:twoCellAnchor>
  <xdr:twoCellAnchor>
    <xdr:from>
      <xdr:col>27</xdr:col>
      <xdr:colOff>295275</xdr:colOff>
      <xdr:row>5</xdr:row>
      <xdr:rowOff>209550</xdr:rowOff>
    </xdr:from>
    <xdr:to>
      <xdr:col>28</xdr:col>
      <xdr:colOff>95250</xdr:colOff>
      <xdr:row>5</xdr:row>
      <xdr:rowOff>409575</xdr:rowOff>
    </xdr:to>
    <xdr:sp>
      <xdr:nvSpPr>
        <xdr:cNvPr id="67" name="Text Box 87"/>
        <xdr:cNvSpPr txBox="1">
          <a:spLocks noChangeArrowheads="1"/>
        </xdr:cNvSpPr>
      </xdr:nvSpPr>
      <xdr:spPr>
        <a:xfrm>
          <a:off x="10839450" y="211455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25</xdr:col>
      <xdr:colOff>304800</xdr:colOff>
      <xdr:row>6</xdr:row>
      <xdr:rowOff>304800</xdr:rowOff>
    </xdr:from>
    <xdr:to>
      <xdr:col>26</xdr:col>
      <xdr:colOff>95250</xdr:colOff>
      <xdr:row>7</xdr:row>
      <xdr:rowOff>142875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0067925" y="2667000"/>
          <a:ext cx="180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27</xdr:col>
      <xdr:colOff>323850</xdr:colOff>
      <xdr:row>5</xdr:row>
      <xdr:rowOff>228600</xdr:rowOff>
    </xdr:from>
    <xdr:to>
      <xdr:col>28</xdr:col>
      <xdr:colOff>123825</xdr:colOff>
      <xdr:row>5</xdr:row>
      <xdr:rowOff>428625</xdr:rowOff>
    </xdr:to>
    <xdr:sp>
      <xdr:nvSpPr>
        <xdr:cNvPr id="69" name="Text Box 89"/>
        <xdr:cNvSpPr txBox="1">
          <a:spLocks noChangeArrowheads="1"/>
        </xdr:cNvSpPr>
      </xdr:nvSpPr>
      <xdr:spPr>
        <a:xfrm>
          <a:off x="10868025" y="213360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27</xdr:col>
      <xdr:colOff>276225</xdr:colOff>
      <xdr:row>5</xdr:row>
      <xdr:rowOff>238125</xdr:rowOff>
    </xdr:from>
    <xdr:to>
      <xdr:col>28</xdr:col>
      <xdr:colOff>114300</xdr:colOff>
      <xdr:row>5</xdr:row>
      <xdr:rowOff>447675</xdr:rowOff>
    </xdr:to>
    <xdr:sp>
      <xdr:nvSpPr>
        <xdr:cNvPr id="70" name="Text Box 90"/>
        <xdr:cNvSpPr txBox="1">
          <a:spLocks noChangeArrowheads="1"/>
        </xdr:cNvSpPr>
      </xdr:nvSpPr>
      <xdr:spPr>
        <a:xfrm>
          <a:off x="10820400" y="21431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25</xdr:col>
      <xdr:colOff>333375</xdr:colOff>
      <xdr:row>6</xdr:row>
      <xdr:rowOff>323850</xdr:rowOff>
    </xdr:from>
    <xdr:to>
      <xdr:col>26</xdr:col>
      <xdr:colOff>123825</xdr:colOff>
      <xdr:row>7</xdr:row>
      <xdr:rowOff>180975</xdr:rowOff>
    </xdr:to>
    <xdr:sp>
      <xdr:nvSpPr>
        <xdr:cNvPr id="71" name="Text Box 92"/>
        <xdr:cNvSpPr txBox="1">
          <a:spLocks noChangeArrowheads="1"/>
        </xdr:cNvSpPr>
      </xdr:nvSpPr>
      <xdr:spPr>
        <a:xfrm>
          <a:off x="10096500" y="2686050"/>
          <a:ext cx="180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11</xdr:col>
      <xdr:colOff>314325</xdr:colOff>
      <xdr:row>11</xdr:row>
      <xdr:rowOff>28575</xdr:rowOff>
    </xdr:from>
    <xdr:to>
      <xdr:col>12</xdr:col>
      <xdr:colOff>85725</xdr:colOff>
      <xdr:row>11</xdr:row>
      <xdr:rowOff>238125</xdr:rowOff>
    </xdr:to>
    <xdr:sp>
      <xdr:nvSpPr>
        <xdr:cNvPr id="72" name="Text Box 93"/>
        <xdr:cNvSpPr txBox="1">
          <a:spLocks noChangeArrowheads="1"/>
        </xdr:cNvSpPr>
      </xdr:nvSpPr>
      <xdr:spPr>
        <a:xfrm>
          <a:off x="46101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
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123825</xdr:colOff>
      <xdr:row>11</xdr:row>
      <xdr:rowOff>219075</xdr:rowOff>
    </xdr:to>
    <xdr:sp>
      <xdr:nvSpPr>
        <xdr:cNvPr id="73" name="Text Box 94"/>
        <xdr:cNvSpPr txBox="1">
          <a:spLocks noChangeArrowheads="1"/>
        </xdr:cNvSpPr>
      </xdr:nvSpPr>
      <xdr:spPr>
        <a:xfrm>
          <a:off x="77343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85725</xdr:colOff>
      <xdr:row>11</xdr:row>
      <xdr:rowOff>238125</xdr:rowOff>
    </xdr:to>
    <xdr:sp>
      <xdr:nvSpPr>
        <xdr:cNvPr id="74" name="Text Box 95"/>
        <xdr:cNvSpPr txBox="1">
          <a:spLocks noChangeArrowheads="1"/>
        </xdr:cNvSpPr>
      </xdr:nvSpPr>
      <xdr:spPr>
        <a:xfrm>
          <a:off x="77343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19</xdr:col>
      <xdr:colOff>314325</xdr:colOff>
      <xdr:row>11</xdr:row>
      <xdr:rowOff>28575</xdr:rowOff>
    </xdr:from>
    <xdr:to>
      <xdr:col>20</xdr:col>
      <xdr:colOff>104775</xdr:colOff>
      <xdr:row>11</xdr:row>
      <xdr:rowOff>257175</xdr:rowOff>
    </xdr:to>
    <xdr:sp>
      <xdr:nvSpPr>
        <xdr:cNvPr id="75" name="Text Box 96"/>
        <xdr:cNvSpPr txBox="1">
          <a:spLocks noChangeArrowheads="1"/>
        </xdr:cNvSpPr>
      </xdr:nvSpPr>
      <xdr:spPr>
        <a:xfrm>
          <a:off x="7734300" y="6381750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142875</xdr:colOff>
      <xdr:row>11</xdr:row>
      <xdr:rowOff>219075</xdr:rowOff>
    </xdr:to>
    <xdr:sp>
      <xdr:nvSpPr>
        <xdr:cNvPr id="76" name="Text Box 97"/>
        <xdr:cNvSpPr txBox="1">
          <a:spLocks noChangeArrowheads="1"/>
        </xdr:cNvSpPr>
      </xdr:nvSpPr>
      <xdr:spPr>
        <a:xfrm>
          <a:off x="10858500" y="638175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123825</xdr:colOff>
      <xdr:row>11</xdr:row>
      <xdr:rowOff>219075</xdr:rowOff>
    </xdr:to>
    <xdr:sp>
      <xdr:nvSpPr>
        <xdr:cNvPr id="77" name="Text Box 98"/>
        <xdr:cNvSpPr txBox="1">
          <a:spLocks noChangeArrowheads="1"/>
        </xdr:cNvSpPr>
      </xdr:nvSpPr>
      <xdr:spPr>
        <a:xfrm>
          <a:off x="108585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142875</xdr:colOff>
      <xdr:row>11</xdr:row>
      <xdr:rowOff>266700</xdr:rowOff>
    </xdr:to>
    <xdr:sp>
      <xdr:nvSpPr>
        <xdr:cNvPr id="78" name="Text Box 99"/>
        <xdr:cNvSpPr txBox="1">
          <a:spLocks noChangeArrowheads="1"/>
        </xdr:cNvSpPr>
      </xdr:nvSpPr>
      <xdr:spPr>
        <a:xfrm>
          <a:off x="10858500" y="6381750"/>
          <a:ext cx="219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123825</xdr:colOff>
      <xdr:row>11</xdr:row>
      <xdr:rowOff>219075</xdr:rowOff>
    </xdr:to>
    <xdr:sp>
      <xdr:nvSpPr>
        <xdr:cNvPr id="79" name="Text Box 100"/>
        <xdr:cNvSpPr txBox="1">
          <a:spLocks noChangeArrowheads="1"/>
        </xdr:cNvSpPr>
      </xdr:nvSpPr>
      <xdr:spPr>
        <a:xfrm>
          <a:off x="10858500" y="6381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</a:p>
      </xdr:txBody>
    </xdr:sp>
    <xdr:clientData/>
  </xdr:twoCellAnchor>
  <xdr:twoCellAnchor>
    <xdr:from>
      <xdr:col>27</xdr:col>
      <xdr:colOff>314325</xdr:colOff>
      <xdr:row>11</xdr:row>
      <xdr:rowOff>28575</xdr:rowOff>
    </xdr:from>
    <xdr:to>
      <xdr:col>28</xdr:col>
      <xdr:colOff>85725</xdr:colOff>
      <xdr:row>11</xdr:row>
      <xdr:rowOff>238125</xdr:rowOff>
    </xdr:to>
    <xdr:sp>
      <xdr:nvSpPr>
        <xdr:cNvPr id="80" name="Text Box 101"/>
        <xdr:cNvSpPr txBox="1">
          <a:spLocks noChangeArrowheads="1"/>
        </xdr:cNvSpPr>
      </xdr:nvSpPr>
      <xdr:spPr>
        <a:xfrm>
          <a:off x="10858500" y="638175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</a:p>
      </xdr:txBody>
    </xdr:sp>
    <xdr:clientData/>
  </xdr:twoCellAnchor>
  <xdr:twoCellAnchor>
    <xdr:from>
      <xdr:col>27</xdr:col>
      <xdr:colOff>295275</xdr:colOff>
      <xdr:row>11</xdr:row>
      <xdr:rowOff>28575</xdr:rowOff>
    </xdr:from>
    <xdr:to>
      <xdr:col>28</xdr:col>
      <xdr:colOff>152400</xdr:colOff>
      <xdr:row>11</xdr:row>
      <xdr:rowOff>295275</xdr:rowOff>
    </xdr:to>
    <xdr:sp>
      <xdr:nvSpPr>
        <xdr:cNvPr id="81" name="Text Box 102"/>
        <xdr:cNvSpPr txBox="1">
          <a:spLocks noChangeArrowheads="1"/>
        </xdr:cNvSpPr>
      </xdr:nvSpPr>
      <xdr:spPr>
        <a:xfrm>
          <a:off x="10839450" y="6381750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</a:t>
          </a:r>
        </a:p>
      </xdr:txBody>
    </xdr:sp>
    <xdr:clientData/>
  </xdr:twoCellAnchor>
  <xdr:twoCellAnchor>
    <xdr:from>
      <xdr:col>27</xdr:col>
      <xdr:colOff>295275</xdr:colOff>
      <xdr:row>5</xdr:row>
      <xdr:rowOff>209550</xdr:rowOff>
    </xdr:from>
    <xdr:to>
      <xdr:col>28</xdr:col>
      <xdr:colOff>95250</xdr:colOff>
      <xdr:row>5</xdr:row>
      <xdr:rowOff>409575</xdr:rowOff>
    </xdr:to>
    <xdr:sp>
      <xdr:nvSpPr>
        <xdr:cNvPr id="82" name="Text Box 103"/>
        <xdr:cNvSpPr txBox="1">
          <a:spLocks noChangeArrowheads="1"/>
        </xdr:cNvSpPr>
      </xdr:nvSpPr>
      <xdr:spPr>
        <a:xfrm>
          <a:off x="10839450" y="211455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</a:p>
      </xdr:txBody>
    </xdr:sp>
    <xdr:clientData/>
  </xdr:twoCellAnchor>
  <xdr:twoCellAnchor>
    <xdr:from>
      <xdr:col>27</xdr:col>
      <xdr:colOff>323850</xdr:colOff>
      <xdr:row>5</xdr:row>
      <xdr:rowOff>228600</xdr:rowOff>
    </xdr:from>
    <xdr:to>
      <xdr:col>28</xdr:col>
      <xdr:colOff>123825</xdr:colOff>
      <xdr:row>5</xdr:row>
      <xdr:rowOff>428625</xdr:rowOff>
    </xdr:to>
    <xdr:sp>
      <xdr:nvSpPr>
        <xdr:cNvPr id="83" name="Text Box 104"/>
        <xdr:cNvSpPr txBox="1">
          <a:spLocks noChangeArrowheads="1"/>
        </xdr:cNvSpPr>
      </xdr:nvSpPr>
      <xdr:spPr>
        <a:xfrm>
          <a:off x="10868025" y="2133600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</a:p>
      </xdr:txBody>
    </xdr:sp>
    <xdr:clientData/>
  </xdr:twoCellAnchor>
  <xdr:twoCellAnchor>
    <xdr:from>
      <xdr:col>27</xdr:col>
      <xdr:colOff>276225</xdr:colOff>
      <xdr:row>5</xdr:row>
      <xdr:rowOff>238125</xdr:rowOff>
    </xdr:from>
    <xdr:to>
      <xdr:col>28</xdr:col>
      <xdr:colOff>114300</xdr:colOff>
      <xdr:row>5</xdr:row>
      <xdr:rowOff>447675</xdr:rowOff>
    </xdr:to>
    <xdr:sp>
      <xdr:nvSpPr>
        <xdr:cNvPr id="84" name="Text Box 105"/>
        <xdr:cNvSpPr txBox="1">
          <a:spLocks noChangeArrowheads="1"/>
        </xdr:cNvSpPr>
      </xdr:nvSpPr>
      <xdr:spPr>
        <a:xfrm>
          <a:off x="10820400" y="214312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</a:p>
      </xdr:txBody>
    </xdr:sp>
    <xdr:clientData/>
  </xdr:twoCellAnchor>
  <xdr:twoCellAnchor>
    <xdr:from>
      <xdr:col>5</xdr:col>
      <xdr:colOff>295275</xdr:colOff>
      <xdr:row>6</xdr:row>
      <xdr:rowOff>323850</xdr:rowOff>
    </xdr:from>
    <xdr:to>
      <xdr:col>6</xdr:col>
      <xdr:colOff>104775</xdr:colOff>
      <xdr:row>7</xdr:row>
      <xdr:rowOff>180975</xdr:rowOff>
    </xdr:to>
    <xdr:sp>
      <xdr:nvSpPr>
        <xdr:cNvPr id="85" name="Text Box 106"/>
        <xdr:cNvSpPr txBox="1">
          <a:spLocks noChangeArrowheads="1"/>
        </xdr:cNvSpPr>
      </xdr:nvSpPr>
      <xdr:spPr>
        <a:xfrm>
          <a:off x="2247900" y="2686050"/>
          <a:ext cx="200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</a:p>
      </xdr:txBody>
    </xdr:sp>
    <xdr:clientData/>
  </xdr:twoCellAnchor>
  <xdr:twoCellAnchor>
    <xdr:from>
      <xdr:col>9</xdr:col>
      <xdr:colOff>323850</xdr:colOff>
      <xdr:row>6</xdr:row>
      <xdr:rowOff>304800</xdr:rowOff>
    </xdr:from>
    <xdr:to>
      <xdr:col>10</xdr:col>
      <xdr:colOff>152400</xdr:colOff>
      <xdr:row>7</xdr:row>
      <xdr:rowOff>133350</xdr:rowOff>
    </xdr:to>
    <xdr:sp>
      <xdr:nvSpPr>
        <xdr:cNvPr id="86" name="Text Box 108"/>
        <xdr:cNvSpPr txBox="1">
          <a:spLocks noChangeArrowheads="1"/>
        </xdr:cNvSpPr>
      </xdr:nvSpPr>
      <xdr:spPr>
        <a:xfrm>
          <a:off x="3838575" y="2667000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</a:p>
      </xdr:txBody>
    </xdr:sp>
    <xdr:clientData/>
  </xdr:twoCellAnchor>
  <xdr:twoCellAnchor>
    <xdr:from>
      <xdr:col>21</xdr:col>
      <xdr:colOff>304800</xdr:colOff>
      <xdr:row>6</xdr:row>
      <xdr:rowOff>304800</xdr:rowOff>
    </xdr:from>
    <xdr:to>
      <xdr:col>22</xdr:col>
      <xdr:colOff>95250</xdr:colOff>
      <xdr:row>7</xdr:row>
      <xdr:rowOff>142875</xdr:rowOff>
    </xdr:to>
    <xdr:sp>
      <xdr:nvSpPr>
        <xdr:cNvPr id="87" name="Text Box 109"/>
        <xdr:cNvSpPr txBox="1">
          <a:spLocks noChangeArrowheads="1"/>
        </xdr:cNvSpPr>
      </xdr:nvSpPr>
      <xdr:spPr>
        <a:xfrm>
          <a:off x="8505825" y="2667000"/>
          <a:ext cx="180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ち</a:t>
          </a:r>
        </a:p>
      </xdr:txBody>
    </xdr:sp>
    <xdr:clientData/>
  </xdr:twoCellAnchor>
  <xdr:twoCellAnchor>
    <xdr:from>
      <xdr:col>21</xdr:col>
      <xdr:colOff>333375</xdr:colOff>
      <xdr:row>6</xdr:row>
      <xdr:rowOff>304800</xdr:rowOff>
    </xdr:from>
    <xdr:to>
      <xdr:col>22</xdr:col>
      <xdr:colOff>142875</xdr:colOff>
      <xdr:row>7</xdr:row>
      <xdr:rowOff>152400</xdr:rowOff>
    </xdr:to>
    <xdr:sp>
      <xdr:nvSpPr>
        <xdr:cNvPr id="88" name="Text Box 110"/>
        <xdr:cNvSpPr txBox="1">
          <a:spLocks noChangeArrowheads="1"/>
        </xdr:cNvSpPr>
      </xdr:nvSpPr>
      <xdr:spPr>
        <a:xfrm>
          <a:off x="8534400" y="2667000"/>
          <a:ext cx="200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</a:t>
          </a:r>
        </a:p>
      </xdr:txBody>
    </xdr:sp>
    <xdr:clientData/>
  </xdr:twoCellAnchor>
  <xdr:twoCellAnchor>
    <xdr:from>
      <xdr:col>25</xdr:col>
      <xdr:colOff>323850</xdr:colOff>
      <xdr:row>6</xdr:row>
      <xdr:rowOff>304800</xdr:rowOff>
    </xdr:from>
    <xdr:to>
      <xdr:col>26</xdr:col>
      <xdr:colOff>152400</xdr:colOff>
      <xdr:row>7</xdr:row>
      <xdr:rowOff>114300</xdr:rowOff>
    </xdr:to>
    <xdr:sp>
      <xdr:nvSpPr>
        <xdr:cNvPr id="89" name="Text Box 111"/>
        <xdr:cNvSpPr txBox="1">
          <a:spLocks noChangeArrowheads="1"/>
        </xdr:cNvSpPr>
      </xdr:nvSpPr>
      <xdr:spPr>
        <a:xfrm>
          <a:off x="10086975" y="266700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25</xdr:col>
      <xdr:colOff>295275</xdr:colOff>
      <xdr:row>6</xdr:row>
      <xdr:rowOff>295275</xdr:rowOff>
    </xdr:from>
    <xdr:to>
      <xdr:col>26</xdr:col>
      <xdr:colOff>123825</xdr:colOff>
      <xdr:row>7</xdr:row>
      <xdr:rowOff>104775</xdr:rowOff>
    </xdr:to>
    <xdr:sp>
      <xdr:nvSpPr>
        <xdr:cNvPr id="90" name="Text Box 112"/>
        <xdr:cNvSpPr txBox="1">
          <a:spLocks noChangeArrowheads="1"/>
        </xdr:cNvSpPr>
      </xdr:nvSpPr>
      <xdr:spPr>
        <a:xfrm>
          <a:off x="10058400" y="2657475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25</xdr:col>
      <xdr:colOff>323850</xdr:colOff>
      <xdr:row>6</xdr:row>
      <xdr:rowOff>304800</xdr:rowOff>
    </xdr:from>
    <xdr:to>
      <xdr:col>26</xdr:col>
      <xdr:colOff>133350</xdr:colOff>
      <xdr:row>7</xdr:row>
      <xdr:rowOff>200025</xdr:rowOff>
    </xdr:to>
    <xdr:sp>
      <xdr:nvSpPr>
        <xdr:cNvPr id="91" name="Text Box 113"/>
        <xdr:cNvSpPr txBox="1">
          <a:spLocks noChangeArrowheads="1"/>
        </xdr:cNvSpPr>
      </xdr:nvSpPr>
      <xdr:spPr>
        <a:xfrm>
          <a:off x="10086975" y="2667000"/>
          <a:ext cx="200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</a:t>
          </a:r>
        </a:p>
      </xdr:txBody>
    </xdr:sp>
    <xdr:clientData/>
  </xdr:twoCellAnchor>
  <xdr:twoCellAnchor>
    <xdr:from>
      <xdr:col>29</xdr:col>
      <xdr:colOff>276225</xdr:colOff>
      <xdr:row>6</xdr:row>
      <xdr:rowOff>295275</xdr:rowOff>
    </xdr:from>
    <xdr:to>
      <xdr:col>30</xdr:col>
      <xdr:colOff>114300</xdr:colOff>
      <xdr:row>7</xdr:row>
      <xdr:rowOff>123825</xdr:rowOff>
    </xdr:to>
    <xdr:sp>
      <xdr:nvSpPr>
        <xdr:cNvPr id="92" name="Text Box 117"/>
        <xdr:cNvSpPr txBox="1">
          <a:spLocks noChangeArrowheads="1"/>
        </xdr:cNvSpPr>
      </xdr:nvSpPr>
      <xdr:spPr>
        <a:xfrm>
          <a:off x="11601450" y="26574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せ</a:t>
          </a:r>
        </a:p>
      </xdr:txBody>
    </xdr:sp>
    <xdr:clientData/>
  </xdr:twoCellAnchor>
  <xdr:twoCellAnchor>
    <xdr:from>
      <xdr:col>25</xdr:col>
      <xdr:colOff>219075</xdr:colOff>
      <xdr:row>0</xdr:row>
      <xdr:rowOff>38100</xdr:rowOff>
    </xdr:from>
    <xdr:to>
      <xdr:col>26</xdr:col>
      <xdr:colOff>190500</xdr:colOff>
      <xdr:row>0</xdr:row>
      <xdr:rowOff>247650</xdr:rowOff>
    </xdr:to>
    <xdr:sp>
      <xdr:nvSpPr>
        <xdr:cNvPr id="93" name="Text Box 118"/>
        <xdr:cNvSpPr txBox="1">
          <a:spLocks noChangeArrowheads="1"/>
        </xdr:cNvSpPr>
      </xdr:nvSpPr>
      <xdr:spPr>
        <a:xfrm>
          <a:off x="9982200" y="3810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27</xdr:col>
      <xdr:colOff>238125</xdr:colOff>
      <xdr:row>12</xdr:row>
      <xdr:rowOff>47625</xdr:rowOff>
    </xdr:from>
    <xdr:to>
      <xdr:col>28</xdr:col>
      <xdr:colOff>200025</xdr:colOff>
      <xdr:row>12</xdr:row>
      <xdr:rowOff>257175</xdr:rowOff>
    </xdr:to>
    <xdr:sp>
      <xdr:nvSpPr>
        <xdr:cNvPr id="94" name="Text Box 119"/>
        <xdr:cNvSpPr txBox="1">
          <a:spLocks noChangeArrowheads="1"/>
        </xdr:cNvSpPr>
      </xdr:nvSpPr>
      <xdr:spPr>
        <a:xfrm>
          <a:off x="10782300" y="692467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1</xdr:col>
      <xdr:colOff>247650</xdr:colOff>
      <xdr:row>5</xdr:row>
      <xdr:rowOff>85725</xdr:rowOff>
    </xdr:from>
    <xdr:to>
      <xdr:col>2</xdr:col>
      <xdr:colOff>209550</xdr:colOff>
      <xdr:row>5</xdr:row>
      <xdr:rowOff>295275</xdr:rowOff>
    </xdr:to>
    <xdr:sp>
      <xdr:nvSpPr>
        <xdr:cNvPr id="95" name="Text Box 120"/>
        <xdr:cNvSpPr txBox="1">
          <a:spLocks noChangeArrowheads="1"/>
        </xdr:cNvSpPr>
      </xdr:nvSpPr>
      <xdr:spPr>
        <a:xfrm>
          <a:off x="638175" y="199072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17</xdr:col>
      <xdr:colOff>276225</xdr:colOff>
      <xdr:row>5</xdr:row>
      <xdr:rowOff>66675</xdr:rowOff>
    </xdr:from>
    <xdr:to>
      <xdr:col>18</xdr:col>
      <xdr:colOff>238125</xdr:colOff>
      <xdr:row>5</xdr:row>
      <xdr:rowOff>276225</xdr:rowOff>
    </xdr:to>
    <xdr:sp>
      <xdr:nvSpPr>
        <xdr:cNvPr id="96" name="Text Box 119"/>
        <xdr:cNvSpPr txBox="1">
          <a:spLocks noChangeArrowheads="1"/>
        </xdr:cNvSpPr>
      </xdr:nvSpPr>
      <xdr:spPr>
        <a:xfrm>
          <a:off x="6915150" y="197167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21</xdr:col>
      <xdr:colOff>209550</xdr:colOff>
      <xdr:row>5</xdr:row>
      <xdr:rowOff>47625</xdr:rowOff>
    </xdr:from>
    <xdr:to>
      <xdr:col>22</xdr:col>
      <xdr:colOff>171450</xdr:colOff>
      <xdr:row>5</xdr:row>
      <xdr:rowOff>257175</xdr:rowOff>
    </xdr:to>
    <xdr:sp>
      <xdr:nvSpPr>
        <xdr:cNvPr id="97" name="Text Box 119"/>
        <xdr:cNvSpPr txBox="1">
          <a:spLocks noChangeArrowheads="1"/>
        </xdr:cNvSpPr>
      </xdr:nvSpPr>
      <xdr:spPr>
        <a:xfrm>
          <a:off x="8410575" y="195262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25</xdr:col>
      <xdr:colOff>247650</xdr:colOff>
      <xdr:row>5</xdr:row>
      <xdr:rowOff>66675</xdr:rowOff>
    </xdr:from>
    <xdr:to>
      <xdr:col>26</xdr:col>
      <xdr:colOff>209550</xdr:colOff>
      <xdr:row>5</xdr:row>
      <xdr:rowOff>276225</xdr:rowOff>
    </xdr:to>
    <xdr:sp>
      <xdr:nvSpPr>
        <xdr:cNvPr id="98" name="Text Box 119"/>
        <xdr:cNvSpPr txBox="1">
          <a:spLocks noChangeArrowheads="1"/>
        </xdr:cNvSpPr>
      </xdr:nvSpPr>
      <xdr:spPr>
        <a:xfrm>
          <a:off x="10010775" y="197167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29</xdr:col>
      <xdr:colOff>276225</xdr:colOff>
      <xdr:row>5</xdr:row>
      <xdr:rowOff>85725</xdr:rowOff>
    </xdr:from>
    <xdr:to>
      <xdr:col>30</xdr:col>
      <xdr:colOff>238125</xdr:colOff>
      <xdr:row>5</xdr:row>
      <xdr:rowOff>295275</xdr:rowOff>
    </xdr:to>
    <xdr:sp>
      <xdr:nvSpPr>
        <xdr:cNvPr id="99" name="Text Box 119"/>
        <xdr:cNvSpPr txBox="1">
          <a:spLocks noChangeArrowheads="1"/>
        </xdr:cNvSpPr>
      </xdr:nvSpPr>
      <xdr:spPr>
        <a:xfrm>
          <a:off x="11601450" y="1990725"/>
          <a:ext cx="352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  <xdr:twoCellAnchor>
    <xdr:from>
      <xdr:col>11</xdr:col>
      <xdr:colOff>247650</xdr:colOff>
      <xdr:row>4</xdr:row>
      <xdr:rowOff>152400</xdr:rowOff>
    </xdr:from>
    <xdr:to>
      <xdr:col>12</xdr:col>
      <xdr:colOff>219075</xdr:colOff>
      <xdr:row>4</xdr:row>
      <xdr:rowOff>361950</xdr:rowOff>
    </xdr:to>
    <xdr:sp>
      <xdr:nvSpPr>
        <xdr:cNvPr id="100" name="Text Box 118"/>
        <xdr:cNvSpPr txBox="1">
          <a:spLocks noChangeArrowheads="1"/>
        </xdr:cNvSpPr>
      </xdr:nvSpPr>
      <xdr:spPr>
        <a:xfrm>
          <a:off x="4543425" y="160020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 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zoomScale="90" zoomScaleNormal="90" zoomScalePageLayoutView="0" workbookViewId="0" topLeftCell="A1">
      <selection activeCell="K11" sqref="K11"/>
    </sheetView>
  </sheetViews>
  <sheetFormatPr defaultColWidth="9.00390625" defaultRowHeight="13.5"/>
  <cols>
    <col min="1" max="1" width="4.625" style="5" customWidth="1"/>
    <col min="2" max="2" width="20.125" style="5" customWidth="1"/>
    <col min="3" max="3" width="4.625" style="5" customWidth="1"/>
    <col min="4" max="4" width="20.25390625" style="5" customWidth="1"/>
    <col min="5" max="5" width="4.625" style="5" customWidth="1"/>
    <col min="6" max="6" width="20.125" style="5" customWidth="1"/>
    <col min="7" max="7" width="4.625" style="5" customWidth="1"/>
    <col min="8" max="8" width="20.125" style="5" customWidth="1"/>
    <col min="9" max="9" width="9.00390625" style="5" customWidth="1"/>
    <col min="10" max="10" width="4.875" style="5" bestFit="1" customWidth="1"/>
    <col min="11" max="11" width="21.875" style="5" bestFit="1" customWidth="1"/>
    <col min="12" max="16384" width="9.00390625" style="5" customWidth="1"/>
  </cols>
  <sheetData>
    <row r="1" spans="2:26" s="19" customFormat="1" ht="17.25">
      <c r="B1" s="238">
        <v>39572</v>
      </c>
      <c r="C1" s="238"/>
      <c r="D1" s="20" t="s">
        <v>66</v>
      </c>
      <c r="E1" s="21"/>
      <c r="F1" s="21"/>
      <c r="G1" s="22"/>
      <c r="I1" s="23"/>
      <c r="J1" s="23"/>
      <c r="K1" s="23"/>
      <c r="L1" s="23"/>
      <c r="M1" s="23"/>
      <c r="N1" s="23"/>
      <c r="O1" s="23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2:13" s="27" customFormat="1" ht="30.75" customHeight="1">
      <c r="B2" s="82">
        <f>B1</f>
        <v>39572</v>
      </c>
      <c r="C2" s="28" t="s">
        <v>24</v>
      </c>
      <c r="F2" s="29"/>
      <c r="H2" s="123">
        <v>4</v>
      </c>
      <c r="I2" s="29"/>
      <c r="J2" s="29"/>
      <c r="K2" s="29"/>
      <c r="L2" s="29"/>
      <c r="M2" s="29"/>
    </row>
    <row r="3" ht="27" customHeight="1">
      <c r="A3" s="18"/>
    </row>
    <row r="4" spans="1:11" ht="30" customHeight="1">
      <c r="A4" s="236" t="s">
        <v>148</v>
      </c>
      <c r="B4" s="237"/>
      <c r="C4" s="236" t="s">
        <v>150</v>
      </c>
      <c r="D4" s="237"/>
      <c r="E4" s="236" t="s">
        <v>44</v>
      </c>
      <c r="F4" s="237"/>
      <c r="G4" s="236" t="s">
        <v>45</v>
      </c>
      <c r="H4" s="237"/>
      <c r="J4" s="39" t="s">
        <v>98</v>
      </c>
      <c r="K4" s="221" t="s">
        <v>149</v>
      </c>
    </row>
    <row r="5" spans="1:11" ht="30" customHeight="1">
      <c r="A5" s="141" t="s">
        <v>99</v>
      </c>
      <c r="B5" s="142" t="s">
        <v>100</v>
      </c>
      <c r="C5" s="141" t="s">
        <v>99</v>
      </c>
      <c r="D5" s="142" t="s">
        <v>101</v>
      </c>
      <c r="E5" s="141" t="s">
        <v>99</v>
      </c>
      <c r="F5" s="142" t="s">
        <v>102</v>
      </c>
      <c r="G5" s="141" t="s">
        <v>99</v>
      </c>
      <c r="H5" s="142" t="s">
        <v>103</v>
      </c>
      <c r="J5" s="39"/>
      <c r="K5" s="222" t="s">
        <v>151</v>
      </c>
    </row>
    <row r="6" spans="1:11" ht="30" customHeight="1">
      <c r="A6" s="92">
        <v>1</v>
      </c>
      <c r="B6" s="175" t="s">
        <v>132</v>
      </c>
      <c r="C6" s="172">
        <v>1</v>
      </c>
      <c r="D6" s="175" t="s">
        <v>135</v>
      </c>
      <c r="E6" s="172">
        <v>1</v>
      </c>
      <c r="F6" s="175" t="s">
        <v>139</v>
      </c>
      <c r="G6" s="172">
        <v>1</v>
      </c>
      <c r="H6" s="175" t="s">
        <v>144</v>
      </c>
      <c r="J6" s="39"/>
      <c r="K6" s="222" t="s">
        <v>104</v>
      </c>
    </row>
    <row r="7" spans="1:11" ht="30" customHeight="1">
      <c r="A7" s="90">
        <v>2</v>
      </c>
      <c r="B7" s="176" t="s">
        <v>133</v>
      </c>
      <c r="C7" s="173">
        <v>2</v>
      </c>
      <c r="D7" s="176" t="s">
        <v>136</v>
      </c>
      <c r="E7" s="173">
        <v>2</v>
      </c>
      <c r="F7" s="176" t="s">
        <v>140</v>
      </c>
      <c r="G7" s="173">
        <v>2</v>
      </c>
      <c r="H7" s="176" t="s">
        <v>145</v>
      </c>
      <c r="J7" s="39"/>
      <c r="K7" s="223" t="s">
        <v>105</v>
      </c>
    </row>
    <row r="8" spans="1:11" ht="30" customHeight="1">
      <c r="A8" s="90">
        <v>3</v>
      </c>
      <c r="B8" s="176" t="s">
        <v>134</v>
      </c>
      <c r="C8" s="173">
        <v>3</v>
      </c>
      <c r="D8" s="176" t="s">
        <v>137</v>
      </c>
      <c r="E8" s="173">
        <v>3</v>
      </c>
      <c r="F8" s="176" t="s">
        <v>141</v>
      </c>
      <c r="G8" s="173">
        <v>3</v>
      </c>
      <c r="H8" s="176" t="s">
        <v>146</v>
      </c>
      <c r="J8" s="39"/>
      <c r="K8" s="39"/>
    </row>
    <row r="9" spans="1:11" ht="30" customHeight="1">
      <c r="A9" s="91">
        <v>4</v>
      </c>
      <c r="B9" s="177" t="s">
        <v>142</v>
      </c>
      <c r="C9" s="174">
        <v>4</v>
      </c>
      <c r="D9" s="177" t="s">
        <v>138</v>
      </c>
      <c r="E9" s="174">
        <v>4</v>
      </c>
      <c r="F9" s="177" t="s">
        <v>143</v>
      </c>
      <c r="G9" s="174">
        <v>4</v>
      </c>
      <c r="H9" s="177" t="s">
        <v>147</v>
      </c>
      <c r="J9" s="39"/>
      <c r="K9" s="39"/>
    </row>
    <row r="10" ht="30" customHeight="1"/>
    <row r="11" ht="30" customHeight="1"/>
    <row r="12" ht="30" customHeight="1"/>
    <row r="13" ht="30" customHeight="1" thickBot="1"/>
    <row r="14" spans="1:8" s="8" customFormat="1" ht="24" customHeight="1" thickTop="1">
      <c r="A14" s="25"/>
      <c r="B14" s="74"/>
      <c r="C14" s="6"/>
      <c r="D14" s="6"/>
      <c r="E14" s="6"/>
      <c r="F14" s="6"/>
      <c r="G14" s="6"/>
      <c r="H14" s="7"/>
    </row>
    <row r="15" spans="1:8" s="10" customFormat="1" ht="24" customHeight="1">
      <c r="A15" s="73"/>
      <c r="B15" s="75" t="str">
        <f>B5</f>
        <v>A</v>
      </c>
      <c r="C15" s="11"/>
      <c r="D15" s="11"/>
      <c r="E15" s="11"/>
      <c r="F15" s="71" t="str">
        <f>D5</f>
        <v>B</v>
      </c>
      <c r="H15" s="12"/>
    </row>
    <row r="16" spans="2:8" s="14" customFormat="1" ht="24" customHeight="1">
      <c r="B16" s="76" t="str">
        <f>B6</f>
        <v>アビーカ米沢</v>
      </c>
      <c r="D16" s="14" t="str">
        <f>B7</f>
        <v>ふじかげSC山形</v>
      </c>
      <c r="F16" s="30" t="str">
        <f>D6</f>
        <v>FCアルカディア</v>
      </c>
      <c r="G16" s="30"/>
      <c r="H16" s="77" t="str">
        <f>D7</f>
        <v>鵜飼ｻｯｶｰｸﾗﾌﾞ</v>
      </c>
    </row>
    <row r="17" spans="2:8" s="14" customFormat="1" ht="24" customHeight="1">
      <c r="B17" s="83" t="s">
        <v>62</v>
      </c>
      <c r="D17" s="84" t="s">
        <v>63</v>
      </c>
      <c r="E17" s="30"/>
      <c r="F17" s="86" t="s">
        <v>62</v>
      </c>
      <c r="H17" s="88" t="s">
        <v>63</v>
      </c>
    </row>
    <row r="18" spans="2:8" s="14" customFormat="1" ht="24" customHeight="1">
      <c r="B18" s="76"/>
      <c r="E18" s="30"/>
      <c r="F18" s="30"/>
      <c r="H18" s="77"/>
    </row>
    <row r="19" spans="2:8" s="14" customFormat="1" ht="24" customHeight="1">
      <c r="B19" s="76"/>
      <c r="E19" s="30"/>
      <c r="F19" s="30"/>
      <c r="H19" s="77"/>
    </row>
    <row r="20" spans="2:8" s="14" customFormat="1" ht="24" customHeight="1">
      <c r="B20" s="85" t="s">
        <v>64</v>
      </c>
      <c r="C20" s="17"/>
      <c r="D20" s="15" t="s">
        <v>65</v>
      </c>
      <c r="E20" s="30"/>
      <c r="F20" s="87" t="s">
        <v>64</v>
      </c>
      <c r="G20" s="17"/>
      <c r="H20" s="89" t="s">
        <v>65</v>
      </c>
    </row>
    <row r="21" spans="2:8" s="14" customFormat="1" ht="24" customHeight="1">
      <c r="B21" s="76" t="str">
        <f>B9</f>
        <v>河東SSS</v>
      </c>
      <c r="D21" s="14" t="str">
        <f>B8</f>
        <v>南原SSS若鷹</v>
      </c>
      <c r="F21" s="30" t="str">
        <f>D9</f>
        <v>喜多方中央SSS</v>
      </c>
      <c r="G21" s="30"/>
      <c r="H21" s="77" t="str">
        <f>D8</f>
        <v>ＴＭＴ　SC</v>
      </c>
    </row>
    <row r="22" spans="2:8" ht="24" customHeight="1">
      <c r="B22" s="13"/>
      <c r="F22" s="15"/>
      <c r="H22" s="16"/>
    </row>
    <row r="23" spans="2:8" ht="24" customHeight="1">
      <c r="B23" s="72" t="str">
        <f>F5</f>
        <v>C</v>
      </c>
      <c r="C23" s="17"/>
      <c r="D23" s="17"/>
      <c r="E23" s="17"/>
      <c r="F23" s="71" t="str">
        <f>H5</f>
        <v>D</v>
      </c>
      <c r="H23" s="16"/>
    </row>
    <row r="24" spans="2:8" s="14" customFormat="1" ht="24" customHeight="1">
      <c r="B24" s="76" t="str">
        <f>F6</f>
        <v>FC宮内2002Jr</v>
      </c>
      <c r="D24" s="14" t="str">
        <f>F7</f>
        <v>町田大蔵SSS</v>
      </c>
      <c r="F24" s="30" t="str">
        <f>H6</f>
        <v>北部 FC</v>
      </c>
      <c r="G24" s="30"/>
      <c r="H24" s="77" t="str">
        <f>H7</f>
        <v>ながいﾕﾅｲﾃｯﾄﾞFC</v>
      </c>
    </row>
    <row r="25" spans="2:8" s="14" customFormat="1" ht="24" customHeight="1">
      <c r="B25" s="83" t="s">
        <v>62</v>
      </c>
      <c r="D25" s="84" t="s">
        <v>63</v>
      </c>
      <c r="E25" s="30"/>
      <c r="F25" s="86" t="s">
        <v>62</v>
      </c>
      <c r="H25" s="88" t="s">
        <v>63</v>
      </c>
    </row>
    <row r="26" spans="2:8" s="14" customFormat="1" ht="24" customHeight="1">
      <c r="B26" s="76"/>
      <c r="E26" s="30"/>
      <c r="F26" s="30"/>
      <c r="H26" s="77"/>
    </row>
    <row r="27" spans="2:8" s="14" customFormat="1" ht="24" customHeight="1">
      <c r="B27" s="76"/>
      <c r="E27" s="30"/>
      <c r="F27" s="30"/>
      <c r="H27" s="77"/>
    </row>
    <row r="28" spans="2:8" s="14" customFormat="1" ht="24" customHeight="1">
      <c r="B28" s="85" t="s">
        <v>64</v>
      </c>
      <c r="C28" s="17"/>
      <c r="D28" s="15" t="s">
        <v>65</v>
      </c>
      <c r="E28" s="30"/>
      <c r="F28" s="87" t="s">
        <v>64</v>
      </c>
      <c r="G28" s="17"/>
      <c r="H28" s="89" t="s">
        <v>65</v>
      </c>
    </row>
    <row r="29" spans="2:8" s="14" customFormat="1" ht="24" customHeight="1">
      <c r="B29" s="76" t="str">
        <f>F9</f>
        <v>桜田FC SS</v>
      </c>
      <c r="C29" s="30"/>
      <c r="D29" s="30" t="str">
        <f>F8</f>
        <v>窪田SSS</v>
      </c>
      <c r="E29" s="30"/>
      <c r="F29" s="30" t="str">
        <f>H9</f>
        <v>会津ｻﾝﾄｽFCJr</v>
      </c>
      <c r="G29" s="30"/>
      <c r="H29" s="77" t="str">
        <f>H8</f>
        <v>米沢ﾌｪﾆｯｸｽ</v>
      </c>
    </row>
    <row r="30" spans="2:8" s="14" customFormat="1" ht="24" customHeight="1" thickBot="1">
      <c r="B30" s="78"/>
      <c r="C30" s="79"/>
      <c r="D30" s="79"/>
      <c r="E30" s="79"/>
      <c r="F30" s="79"/>
      <c r="G30" s="79"/>
      <c r="H30" s="80"/>
    </row>
    <row r="31" ht="14.25" thickTop="1"/>
  </sheetData>
  <sheetProtection/>
  <mergeCells count="5">
    <mergeCell ref="G4:H4"/>
    <mergeCell ref="A4:B4"/>
    <mergeCell ref="C4:D4"/>
    <mergeCell ref="B1:C1"/>
    <mergeCell ref="E4:F4"/>
  </mergeCells>
  <dataValidations count="1">
    <dataValidation type="list" allowBlank="1" showInputMessage="1" showErrorMessage="1" sqref="A4:H4">
      <formula1>会場</formula1>
    </dataValidation>
  </dataValidations>
  <printOptions/>
  <pageMargins left="0.5905511811023623" right="0.3937007874015748" top="0.77" bottom="0.6" header="0.3937007874015748" footer="0.55"/>
  <pageSetup fitToHeight="1" fitToWidth="1" horizontalDpi="720" verticalDpi="72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zoomScale="85" zoomScaleNormal="85" zoomScalePageLayoutView="0" workbookViewId="0" topLeftCell="A1">
      <pane ySplit="2" topLeftCell="BM3" activePane="bottomLeft" state="frozen"/>
      <selection pane="topLeft" activeCell="C4" sqref="C4:D4"/>
      <selection pane="bottomLeft" activeCell="Q9" sqref="Q9"/>
    </sheetView>
  </sheetViews>
  <sheetFormatPr defaultColWidth="9.00390625" defaultRowHeight="13.5"/>
  <cols>
    <col min="1" max="1" width="14.375" style="36" customWidth="1"/>
    <col min="2" max="2" width="6.625" style="36" customWidth="1"/>
    <col min="3" max="3" width="18.625" style="60" customWidth="1"/>
    <col min="4" max="4" width="3.625" style="196" customWidth="1"/>
    <col min="5" max="5" width="2.00390625" style="54" customWidth="1"/>
    <col min="6" max="6" width="3.125" style="196" customWidth="1"/>
    <col min="7" max="7" width="2.375" style="59" bestFit="1" customWidth="1"/>
    <col min="8" max="8" width="3.00390625" style="197" customWidth="1"/>
    <col min="9" max="9" width="2.00390625" style="59" customWidth="1"/>
    <col min="10" max="10" width="3.625" style="197" customWidth="1"/>
    <col min="11" max="11" width="18.75390625" style="54" customWidth="1"/>
    <col min="12" max="12" width="9.125" style="66" customWidth="1"/>
    <col min="13" max="13" width="9.125" style="54" customWidth="1"/>
    <col min="14" max="14" width="9.125" style="69" customWidth="1"/>
    <col min="15" max="16384" width="9.00390625" style="36" customWidth="1"/>
  </cols>
  <sheetData>
    <row r="1" spans="2:27" s="19" customFormat="1" ht="26.25" customHeight="1">
      <c r="B1" s="238">
        <f>ﾄｯﾌﾟ!B1</f>
        <v>39572</v>
      </c>
      <c r="C1" s="238"/>
      <c r="D1" s="188" t="s">
        <v>114</v>
      </c>
      <c r="E1" s="21"/>
      <c r="F1" s="188"/>
      <c r="G1" s="22"/>
      <c r="H1" s="190"/>
      <c r="I1" s="23"/>
      <c r="J1" s="189"/>
      <c r="K1" s="23"/>
      <c r="L1" s="64"/>
      <c r="O1" s="23"/>
      <c r="P1" s="23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14" s="27" customFormat="1" ht="26.25" customHeight="1">
      <c r="A2" s="262">
        <v>38111</v>
      </c>
      <c r="B2" s="262"/>
      <c r="C2" s="63" t="s">
        <v>22</v>
      </c>
      <c r="D2" s="191"/>
      <c r="E2" s="29"/>
      <c r="F2" s="191"/>
      <c r="H2" s="191"/>
      <c r="I2" s="29"/>
      <c r="J2" s="191"/>
      <c r="K2" s="29"/>
      <c r="L2" s="65"/>
      <c r="M2" s="261">
        <v>4</v>
      </c>
      <c r="N2" s="261"/>
    </row>
    <row r="3" spans="1:10" ht="14.25">
      <c r="A3" s="239" t="s">
        <v>52</v>
      </c>
      <c r="B3" s="240"/>
      <c r="C3" s="81"/>
      <c r="D3" s="192"/>
      <c r="E3" s="52"/>
      <c r="F3" s="192"/>
      <c r="G3" s="53"/>
      <c r="H3" s="195"/>
      <c r="I3" s="53"/>
      <c r="J3" s="195"/>
    </row>
    <row r="4" spans="1:17" ht="14.25">
      <c r="A4" s="96" t="s">
        <v>36</v>
      </c>
      <c r="B4" s="100" t="s">
        <v>43</v>
      </c>
      <c r="C4" s="97"/>
      <c r="D4" s="193"/>
      <c r="E4" s="97"/>
      <c r="F4" s="193"/>
      <c r="G4" s="97" t="s">
        <v>27</v>
      </c>
      <c r="H4" s="193"/>
      <c r="I4" s="97"/>
      <c r="J4" s="193"/>
      <c r="K4" s="98"/>
      <c r="L4" s="99" t="s">
        <v>47</v>
      </c>
      <c r="M4" s="241" t="s">
        <v>48</v>
      </c>
      <c r="N4" s="242"/>
      <c r="O4" s="46"/>
      <c r="Q4" s="46"/>
    </row>
    <row r="5" spans="1:14" ht="14.25">
      <c r="A5" s="230" t="str">
        <f>ﾄｯﾌﾟ!A4</f>
        <v>南陽市総合グランド(東)</v>
      </c>
      <c r="B5" s="248">
        <v>0.375</v>
      </c>
      <c r="C5" s="249" t="str">
        <f>ﾄｯﾌﾟ!B6</f>
        <v>アビーカ米沢</v>
      </c>
      <c r="D5" s="246">
        <f>IF(F5="","",SUM(F5:F6))</f>
        <v>2</v>
      </c>
      <c r="E5" s="229" t="s">
        <v>15</v>
      </c>
      <c r="F5" s="198">
        <v>1</v>
      </c>
      <c r="G5" s="47" t="s">
        <v>16</v>
      </c>
      <c r="H5" s="198">
        <v>1</v>
      </c>
      <c r="I5" s="229" t="s">
        <v>17</v>
      </c>
      <c r="J5" s="246">
        <f>IF(H5="","",SUM(H5:H6))</f>
        <v>1</v>
      </c>
      <c r="K5" s="250" t="str">
        <f>ﾄｯﾌﾟ!B8</f>
        <v>南原SSS若鷹</v>
      </c>
      <c r="L5" s="251" t="s">
        <v>120</v>
      </c>
      <c r="M5" s="251" t="s">
        <v>120</v>
      </c>
      <c r="N5" s="260" t="s">
        <v>120</v>
      </c>
    </row>
    <row r="6" spans="1:14" ht="14.25">
      <c r="A6" s="231"/>
      <c r="B6" s="245"/>
      <c r="C6" s="234"/>
      <c r="D6" s="247"/>
      <c r="E6" s="226"/>
      <c r="F6" s="185">
        <v>1</v>
      </c>
      <c r="G6" s="95" t="s">
        <v>16</v>
      </c>
      <c r="H6" s="185">
        <v>0</v>
      </c>
      <c r="I6" s="226"/>
      <c r="J6" s="252"/>
      <c r="K6" s="235"/>
      <c r="L6" s="243"/>
      <c r="M6" s="243"/>
      <c r="N6" s="258"/>
    </row>
    <row r="7" spans="1:14" ht="14.25">
      <c r="A7" s="231"/>
      <c r="B7" s="227">
        <v>0.40972222222222227</v>
      </c>
      <c r="C7" s="234" t="str">
        <f>ﾄｯﾌﾟ!B7</f>
        <v>ふじかげSC山形</v>
      </c>
      <c r="D7" s="246">
        <f>IF(F7="","",SUM(F7:F8))</f>
        <v>1</v>
      </c>
      <c r="E7" s="229" t="s">
        <v>15</v>
      </c>
      <c r="F7" s="198">
        <v>1</v>
      </c>
      <c r="G7" s="47" t="s">
        <v>16</v>
      </c>
      <c r="H7" s="198">
        <v>0</v>
      </c>
      <c r="I7" s="229" t="s">
        <v>17</v>
      </c>
      <c r="J7" s="246">
        <f>IF(H7="","",SUM(H7:H8))</f>
        <v>0</v>
      </c>
      <c r="K7" s="235" t="str">
        <f>ﾄｯﾌﾟ!B9</f>
        <v>河東SSS</v>
      </c>
      <c r="L7" s="243" t="s">
        <v>121</v>
      </c>
      <c r="M7" s="243" t="s">
        <v>121</v>
      </c>
      <c r="N7" s="258" t="s">
        <v>121</v>
      </c>
    </row>
    <row r="8" spans="1:14" ht="14.25">
      <c r="A8" s="231"/>
      <c r="B8" s="245"/>
      <c r="C8" s="234"/>
      <c r="D8" s="247"/>
      <c r="E8" s="226"/>
      <c r="F8" s="185">
        <v>0</v>
      </c>
      <c r="G8" s="95" t="s">
        <v>16</v>
      </c>
      <c r="H8" s="185">
        <v>0</v>
      </c>
      <c r="I8" s="226"/>
      <c r="J8" s="252"/>
      <c r="K8" s="235"/>
      <c r="L8" s="243"/>
      <c r="M8" s="243"/>
      <c r="N8" s="258"/>
    </row>
    <row r="9" spans="1:14" ht="14.25" customHeight="1">
      <c r="A9" s="231"/>
      <c r="B9" s="101"/>
      <c r="C9" s="178"/>
      <c r="D9" s="194"/>
      <c r="E9" s="93"/>
      <c r="F9" s="194"/>
      <c r="G9" s="93" t="s">
        <v>46</v>
      </c>
      <c r="H9" s="194"/>
      <c r="I9" s="93"/>
      <c r="J9" s="194"/>
      <c r="K9" s="178"/>
      <c r="L9" s="178"/>
      <c r="M9" s="178"/>
      <c r="N9" s="187"/>
    </row>
    <row r="10" spans="1:14" ht="14.25">
      <c r="A10" s="231"/>
      <c r="B10" s="227">
        <v>0.4791666666666667</v>
      </c>
      <c r="C10" s="234" t="str">
        <f>ﾄｯﾌﾟ!B6</f>
        <v>アビーカ米沢</v>
      </c>
      <c r="D10" s="246">
        <f>IF(F10="","",SUM(F10:F11))</f>
        <v>1</v>
      </c>
      <c r="E10" s="229" t="s">
        <v>15</v>
      </c>
      <c r="F10" s="198">
        <v>1</v>
      </c>
      <c r="G10" s="47" t="s">
        <v>16</v>
      </c>
      <c r="H10" s="198">
        <v>1</v>
      </c>
      <c r="I10" s="229" t="s">
        <v>17</v>
      </c>
      <c r="J10" s="246">
        <f>IF(H10="","",SUM(H10:H11))</f>
        <v>3</v>
      </c>
      <c r="K10" s="235" t="str">
        <f>ﾄｯﾌﾟ!B7</f>
        <v>ふじかげSC山形</v>
      </c>
      <c r="L10" s="243" t="s">
        <v>121</v>
      </c>
      <c r="M10" s="243" t="s">
        <v>121</v>
      </c>
      <c r="N10" s="258" t="s">
        <v>121</v>
      </c>
    </row>
    <row r="11" spans="1:14" ht="14.25">
      <c r="A11" s="231"/>
      <c r="B11" s="245"/>
      <c r="C11" s="234"/>
      <c r="D11" s="247"/>
      <c r="E11" s="226"/>
      <c r="F11" s="185">
        <v>0</v>
      </c>
      <c r="G11" s="95" t="s">
        <v>16</v>
      </c>
      <c r="H11" s="185">
        <v>2</v>
      </c>
      <c r="I11" s="226"/>
      <c r="J11" s="252"/>
      <c r="K11" s="235"/>
      <c r="L11" s="243"/>
      <c r="M11" s="243"/>
      <c r="N11" s="258"/>
    </row>
    <row r="12" spans="1:14" ht="14.25">
      <c r="A12" s="231"/>
      <c r="B12" s="227">
        <v>0.513888888888889</v>
      </c>
      <c r="C12" s="234" t="str">
        <f>ﾄｯﾌﾟ!B8</f>
        <v>南原SSS若鷹</v>
      </c>
      <c r="D12" s="246">
        <f>IF(F12="","",SUM(F12:F13))</f>
        <v>5</v>
      </c>
      <c r="E12" s="229" t="s">
        <v>15</v>
      </c>
      <c r="F12" s="198">
        <v>0</v>
      </c>
      <c r="G12" s="47" t="s">
        <v>16</v>
      </c>
      <c r="H12" s="198">
        <v>0</v>
      </c>
      <c r="I12" s="229" t="s">
        <v>17</v>
      </c>
      <c r="J12" s="246">
        <f>IF(H12="","",SUM(H12:H13))</f>
        <v>0</v>
      </c>
      <c r="K12" s="235" t="str">
        <f>ﾄｯﾌﾟ!B9</f>
        <v>河東SSS</v>
      </c>
      <c r="L12" s="243" t="s">
        <v>121</v>
      </c>
      <c r="M12" s="243" t="s">
        <v>121</v>
      </c>
      <c r="N12" s="258" t="s">
        <v>121</v>
      </c>
    </row>
    <row r="13" spans="1:14" ht="14.25">
      <c r="A13" s="231"/>
      <c r="B13" s="245"/>
      <c r="C13" s="234"/>
      <c r="D13" s="247"/>
      <c r="E13" s="226"/>
      <c r="F13" s="185">
        <v>5</v>
      </c>
      <c r="G13" s="95" t="s">
        <v>16</v>
      </c>
      <c r="H13" s="185">
        <v>0</v>
      </c>
      <c r="I13" s="226"/>
      <c r="J13" s="252"/>
      <c r="K13" s="235"/>
      <c r="L13" s="243"/>
      <c r="M13" s="243"/>
      <c r="N13" s="258"/>
    </row>
    <row r="14" spans="1:14" ht="14.25">
      <c r="A14" s="231"/>
      <c r="B14" s="101"/>
      <c r="C14" s="178"/>
      <c r="D14" s="194"/>
      <c r="E14" s="93"/>
      <c r="F14" s="194"/>
      <c r="G14" s="93" t="s">
        <v>46</v>
      </c>
      <c r="H14" s="194"/>
      <c r="I14" s="93"/>
      <c r="J14" s="194"/>
      <c r="K14" s="178"/>
      <c r="L14" s="178"/>
      <c r="M14" s="178"/>
      <c r="N14" s="187"/>
    </row>
    <row r="15" spans="1:14" ht="14.25">
      <c r="A15" s="231"/>
      <c r="B15" s="227">
        <v>0.5833333333333334</v>
      </c>
      <c r="C15" s="234" t="str">
        <f>ﾄｯﾌﾟ!B6</f>
        <v>アビーカ米沢</v>
      </c>
      <c r="D15" s="246">
        <f>IF(F15="","",SUM(F15:F16))</f>
        <v>2</v>
      </c>
      <c r="E15" s="229" t="s">
        <v>15</v>
      </c>
      <c r="F15" s="198">
        <v>0</v>
      </c>
      <c r="G15" s="47" t="s">
        <v>16</v>
      </c>
      <c r="H15" s="198">
        <v>0</v>
      </c>
      <c r="I15" s="229" t="s">
        <v>17</v>
      </c>
      <c r="J15" s="246">
        <f>IF(H15="","",SUM(H15:H16))</f>
        <v>0</v>
      </c>
      <c r="K15" s="235" t="str">
        <f>ﾄｯﾌﾟ!B9</f>
        <v>河東SSS</v>
      </c>
      <c r="L15" s="243" t="s">
        <v>121</v>
      </c>
      <c r="M15" s="243" t="s">
        <v>121</v>
      </c>
      <c r="N15" s="258" t="s">
        <v>121</v>
      </c>
    </row>
    <row r="16" spans="1:14" ht="14.25">
      <c r="A16" s="231"/>
      <c r="B16" s="227"/>
      <c r="C16" s="234"/>
      <c r="D16" s="247"/>
      <c r="E16" s="226"/>
      <c r="F16" s="185">
        <v>2</v>
      </c>
      <c r="G16" s="95" t="s">
        <v>16</v>
      </c>
      <c r="H16" s="185">
        <v>0</v>
      </c>
      <c r="I16" s="226"/>
      <c r="J16" s="252"/>
      <c r="K16" s="235"/>
      <c r="L16" s="243"/>
      <c r="M16" s="243"/>
      <c r="N16" s="258"/>
    </row>
    <row r="17" spans="1:14" ht="14.25">
      <c r="A17" s="231"/>
      <c r="B17" s="227">
        <v>0.6180555555555556</v>
      </c>
      <c r="C17" s="234" t="str">
        <f>ﾄｯﾌﾟ!B7</f>
        <v>ふじかげSC山形</v>
      </c>
      <c r="D17" s="252">
        <f>IF(F17="","",SUM(F17:F18))</f>
        <v>1</v>
      </c>
      <c r="E17" s="254" t="s">
        <v>15</v>
      </c>
      <c r="F17" s="199">
        <v>0</v>
      </c>
      <c r="G17" s="94" t="s">
        <v>16</v>
      </c>
      <c r="H17" s="199">
        <v>0</v>
      </c>
      <c r="I17" s="254" t="s">
        <v>17</v>
      </c>
      <c r="J17" s="252">
        <f>IF(H17="","",SUM(H17:H18))</f>
        <v>0</v>
      </c>
      <c r="K17" s="235" t="str">
        <f>ﾄｯﾌﾟ!B8</f>
        <v>南原SSS若鷹</v>
      </c>
      <c r="L17" s="243" t="s">
        <v>121</v>
      </c>
      <c r="M17" s="243" t="s">
        <v>121</v>
      </c>
      <c r="N17" s="258" t="s">
        <v>121</v>
      </c>
    </row>
    <row r="18" spans="1:14" ht="14.25">
      <c r="A18" s="232"/>
      <c r="B18" s="228"/>
      <c r="C18" s="244"/>
      <c r="D18" s="253"/>
      <c r="E18" s="255"/>
      <c r="F18" s="200">
        <v>1</v>
      </c>
      <c r="G18" s="58" t="s">
        <v>16</v>
      </c>
      <c r="H18" s="200">
        <v>0</v>
      </c>
      <c r="I18" s="255"/>
      <c r="J18" s="256"/>
      <c r="K18" s="257"/>
      <c r="L18" s="233"/>
      <c r="M18" s="233"/>
      <c r="N18" s="259"/>
    </row>
    <row r="19" spans="1:14" ht="14.25">
      <c r="A19" s="53"/>
      <c r="B19" s="56"/>
      <c r="C19" s="179"/>
      <c r="D19" s="195"/>
      <c r="E19" s="57"/>
      <c r="F19" s="195"/>
      <c r="G19" s="55"/>
      <c r="H19" s="195"/>
      <c r="I19" s="55"/>
      <c r="J19" s="195"/>
      <c r="K19" s="183"/>
      <c r="L19" s="67"/>
      <c r="M19" s="53"/>
      <c r="N19" s="70"/>
    </row>
    <row r="20" spans="1:11" ht="14.25">
      <c r="A20" s="239" t="s">
        <v>51</v>
      </c>
      <c r="B20" s="240"/>
      <c r="C20" s="180"/>
      <c r="D20" s="192"/>
      <c r="E20" s="52"/>
      <c r="F20" s="192"/>
      <c r="G20" s="53"/>
      <c r="H20" s="195"/>
      <c r="I20" s="53"/>
      <c r="J20" s="195"/>
      <c r="K20" s="184"/>
    </row>
    <row r="21" spans="1:17" ht="14.25">
      <c r="A21" s="96" t="s">
        <v>36</v>
      </c>
      <c r="B21" s="100" t="s">
        <v>43</v>
      </c>
      <c r="C21" s="181"/>
      <c r="D21" s="193"/>
      <c r="E21" s="97"/>
      <c r="F21" s="193"/>
      <c r="G21" s="97" t="s">
        <v>27</v>
      </c>
      <c r="H21" s="193"/>
      <c r="I21" s="97"/>
      <c r="J21" s="193"/>
      <c r="K21" s="186"/>
      <c r="L21" s="99" t="s">
        <v>47</v>
      </c>
      <c r="M21" s="241" t="s">
        <v>48</v>
      </c>
      <c r="N21" s="242"/>
      <c r="O21" s="46"/>
      <c r="Q21" s="46"/>
    </row>
    <row r="22" spans="1:14" ht="15" customHeight="1">
      <c r="A22" s="230" t="str">
        <f>ﾄｯﾌﾟ!C4</f>
        <v>南陽市総合グランド(西)</v>
      </c>
      <c r="B22" s="248">
        <v>0.375</v>
      </c>
      <c r="C22" s="249" t="str">
        <f>ﾄｯﾌﾟ!D6</f>
        <v>FCアルカディア</v>
      </c>
      <c r="D22" s="246">
        <f>IF(F22="","",SUM(F22:F23))</f>
        <v>0</v>
      </c>
      <c r="E22" s="229" t="s">
        <v>15</v>
      </c>
      <c r="F22" s="198">
        <v>0</v>
      </c>
      <c r="G22" s="47" t="s">
        <v>16</v>
      </c>
      <c r="H22" s="198">
        <v>0</v>
      </c>
      <c r="I22" s="229" t="s">
        <v>17</v>
      </c>
      <c r="J22" s="246">
        <f>IF(H22="","",SUM(H22:H23))</f>
        <v>0</v>
      </c>
      <c r="K22" s="250" t="str">
        <f>ﾄｯﾌﾟ!D8</f>
        <v>ＴＭＴ　SC</v>
      </c>
      <c r="L22" s="251" t="s">
        <v>120</v>
      </c>
      <c r="M22" s="251" t="s">
        <v>120</v>
      </c>
      <c r="N22" s="260" t="s">
        <v>120</v>
      </c>
    </row>
    <row r="23" spans="1:14" ht="14.25">
      <c r="A23" s="231"/>
      <c r="B23" s="245"/>
      <c r="C23" s="234"/>
      <c r="D23" s="247"/>
      <c r="E23" s="226"/>
      <c r="F23" s="185">
        <v>0</v>
      </c>
      <c r="G23" s="95" t="s">
        <v>16</v>
      </c>
      <c r="H23" s="185">
        <v>0</v>
      </c>
      <c r="I23" s="226"/>
      <c r="J23" s="252"/>
      <c r="K23" s="235"/>
      <c r="L23" s="243"/>
      <c r="M23" s="243"/>
      <c r="N23" s="258"/>
    </row>
    <row r="24" spans="1:14" ht="14.25">
      <c r="A24" s="231"/>
      <c r="B24" s="227">
        <v>0.40972222222222227</v>
      </c>
      <c r="C24" s="234" t="str">
        <f>ﾄｯﾌﾟ!D7</f>
        <v>鵜飼ｻｯｶｰｸﾗﾌﾞ</v>
      </c>
      <c r="D24" s="246">
        <f>IF(F24="","",SUM(F24:F25))</f>
        <v>2</v>
      </c>
      <c r="E24" s="229" t="s">
        <v>15</v>
      </c>
      <c r="F24" s="198">
        <v>1</v>
      </c>
      <c r="G24" s="47" t="s">
        <v>16</v>
      </c>
      <c r="H24" s="198">
        <v>0</v>
      </c>
      <c r="I24" s="229" t="s">
        <v>17</v>
      </c>
      <c r="J24" s="246">
        <f>IF(H24="","",SUM(H24:H25))</f>
        <v>0</v>
      </c>
      <c r="K24" s="235" t="str">
        <f>ﾄｯﾌﾟ!D9</f>
        <v>喜多方中央SSS</v>
      </c>
      <c r="L24" s="243" t="s">
        <v>121</v>
      </c>
      <c r="M24" s="243" t="s">
        <v>121</v>
      </c>
      <c r="N24" s="258" t="s">
        <v>121</v>
      </c>
    </row>
    <row r="25" spans="1:14" ht="14.25">
      <c r="A25" s="231"/>
      <c r="B25" s="245"/>
      <c r="C25" s="234"/>
      <c r="D25" s="247"/>
      <c r="E25" s="226"/>
      <c r="F25" s="185">
        <v>1</v>
      </c>
      <c r="G25" s="95" t="s">
        <v>16</v>
      </c>
      <c r="H25" s="185">
        <v>0</v>
      </c>
      <c r="I25" s="226"/>
      <c r="J25" s="252"/>
      <c r="K25" s="235"/>
      <c r="L25" s="243"/>
      <c r="M25" s="243"/>
      <c r="N25" s="258"/>
    </row>
    <row r="26" spans="1:14" ht="14.25" customHeight="1">
      <c r="A26" s="231"/>
      <c r="B26" s="101"/>
      <c r="C26" s="178"/>
      <c r="D26" s="194"/>
      <c r="E26" s="93"/>
      <c r="F26" s="194"/>
      <c r="G26" s="93" t="s">
        <v>46</v>
      </c>
      <c r="H26" s="194"/>
      <c r="I26" s="93"/>
      <c r="J26" s="194"/>
      <c r="K26" s="178"/>
      <c r="L26" s="178"/>
      <c r="M26" s="178"/>
      <c r="N26" s="187"/>
    </row>
    <row r="27" spans="1:14" ht="14.25">
      <c r="A27" s="231"/>
      <c r="B27" s="227">
        <v>0.4791666666666667</v>
      </c>
      <c r="C27" s="234" t="str">
        <f>ﾄｯﾌﾟ!D6</f>
        <v>FCアルカディア</v>
      </c>
      <c r="D27" s="246">
        <f>IF(F27="","",SUM(F27:F28))</f>
        <v>0</v>
      </c>
      <c r="E27" s="229" t="s">
        <v>15</v>
      </c>
      <c r="F27" s="198">
        <v>0</v>
      </c>
      <c r="G27" s="47" t="s">
        <v>16</v>
      </c>
      <c r="H27" s="198">
        <v>2</v>
      </c>
      <c r="I27" s="229" t="s">
        <v>17</v>
      </c>
      <c r="J27" s="246">
        <f>IF(H27="","",SUM(H27:H28))</f>
        <v>3</v>
      </c>
      <c r="K27" s="235" t="str">
        <f>ﾄｯﾌﾟ!D7</f>
        <v>鵜飼ｻｯｶｰｸﾗﾌﾞ</v>
      </c>
      <c r="L27" s="243" t="s">
        <v>121</v>
      </c>
      <c r="M27" s="243" t="s">
        <v>121</v>
      </c>
      <c r="N27" s="258" t="s">
        <v>121</v>
      </c>
    </row>
    <row r="28" spans="1:14" ht="14.25">
      <c r="A28" s="231"/>
      <c r="B28" s="245"/>
      <c r="C28" s="234"/>
      <c r="D28" s="247"/>
      <c r="E28" s="226"/>
      <c r="F28" s="185">
        <v>0</v>
      </c>
      <c r="G28" s="95" t="s">
        <v>16</v>
      </c>
      <c r="H28" s="185">
        <v>1</v>
      </c>
      <c r="I28" s="226"/>
      <c r="J28" s="252"/>
      <c r="K28" s="235"/>
      <c r="L28" s="243"/>
      <c r="M28" s="243"/>
      <c r="N28" s="258"/>
    </row>
    <row r="29" spans="1:14" ht="14.25">
      <c r="A29" s="231"/>
      <c r="B29" s="227">
        <v>0.513888888888889</v>
      </c>
      <c r="C29" s="234" t="str">
        <f>ﾄｯﾌﾟ!D8</f>
        <v>ＴＭＴ　SC</v>
      </c>
      <c r="D29" s="246">
        <f>IF(F29="","",SUM(F29:F30))</f>
        <v>6</v>
      </c>
      <c r="E29" s="229" t="s">
        <v>15</v>
      </c>
      <c r="F29" s="198">
        <v>2</v>
      </c>
      <c r="G29" s="47" t="s">
        <v>16</v>
      </c>
      <c r="H29" s="198">
        <v>0</v>
      </c>
      <c r="I29" s="229" t="s">
        <v>17</v>
      </c>
      <c r="J29" s="246">
        <f>IF(H29="","",SUM(H29:H30))</f>
        <v>0</v>
      </c>
      <c r="K29" s="235" t="str">
        <f>ﾄｯﾌﾟ!D9</f>
        <v>喜多方中央SSS</v>
      </c>
      <c r="L29" s="243" t="s">
        <v>121</v>
      </c>
      <c r="M29" s="243" t="s">
        <v>121</v>
      </c>
      <c r="N29" s="258" t="s">
        <v>121</v>
      </c>
    </row>
    <row r="30" spans="1:14" ht="14.25">
      <c r="A30" s="231"/>
      <c r="B30" s="245"/>
      <c r="C30" s="234"/>
      <c r="D30" s="247"/>
      <c r="E30" s="226"/>
      <c r="F30" s="185">
        <v>4</v>
      </c>
      <c r="G30" s="95" t="s">
        <v>16</v>
      </c>
      <c r="H30" s="185">
        <v>0</v>
      </c>
      <c r="I30" s="226"/>
      <c r="J30" s="252"/>
      <c r="K30" s="235"/>
      <c r="L30" s="243"/>
      <c r="M30" s="243"/>
      <c r="N30" s="258"/>
    </row>
    <row r="31" spans="1:14" ht="14.25">
      <c r="A31" s="231"/>
      <c r="B31" s="101"/>
      <c r="C31" s="178"/>
      <c r="D31" s="194"/>
      <c r="E31" s="93"/>
      <c r="F31" s="194"/>
      <c r="G31" s="93" t="s">
        <v>46</v>
      </c>
      <c r="H31" s="194"/>
      <c r="I31" s="93"/>
      <c r="J31" s="194"/>
      <c r="K31" s="178"/>
      <c r="L31" s="178"/>
      <c r="M31" s="178"/>
      <c r="N31" s="187"/>
    </row>
    <row r="32" spans="1:14" ht="14.25">
      <c r="A32" s="231"/>
      <c r="B32" s="227">
        <v>0.5833333333333334</v>
      </c>
      <c r="C32" s="234" t="str">
        <f>ﾄｯﾌﾟ!D6</f>
        <v>FCアルカディア</v>
      </c>
      <c r="D32" s="246">
        <f>IF(F32="","",SUM(F32:F33))</f>
        <v>3</v>
      </c>
      <c r="E32" s="229" t="s">
        <v>15</v>
      </c>
      <c r="F32" s="198">
        <v>0</v>
      </c>
      <c r="G32" s="47" t="s">
        <v>16</v>
      </c>
      <c r="H32" s="198">
        <v>0</v>
      </c>
      <c r="I32" s="229" t="s">
        <v>17</v>
      </c>
      <c r="J32" s="246">
        <f>IF(H32="","",SUM(H32:H33))</f>
        <v>1</v>
      </c>
      <c r="K32" s="235" t="str">
        <f>ﾄｯﾌﾟ!D9</f>
        <v>喜多方中央SSS</v>
      </c>
      <c r="L32" s="243" t="s">
        <v>121</v>
      </c>
      <c r="M32" s="243" t="s">
        <v>121</v>
      </c>
      <c r="N32" s="258" t="s">
        <v>121</v>
      </c>
    </row>
    <row r="33" spans="1:14" ht="14.25">
      <c r="A33" s="231"/>
      <c r="B33" s="227"/>
      <c r="C33" s="234"/>
      <c r="D33" s="247"/>
      <c r="E33" s="226"/>
      <c r="F33" s="185">
        <v>3</v>
      </c>
      <c r="G33" s="95" t="s">
        <v>16</v>
      </c>
      <c r="H33" s="185">
        <v>1</v>
      </c>
      <c r="I33" s="226"/>
      <c r="J33" s="252"/>
      <c r="K33" s="235"/>
      <c r="L33" s="243"/>
      <c r="M33" s="243"/>
      <c r="N33" s="258"/>
    </row>
    <row r="34" spans="1:14" ht="14.25">
      <c r="A34" s="231"/>
      <c r="B34" s="227">
        <v>0.6180555555555556</v>
      </c>
      <c r="C34" s="234" t="str">
        <f>ﾄｯﾌﾟ!D7</f>
        <v>鵜飼ｻｯｶｰｸﾗﾌﾞ</v>
      </c>
      <c r="D34" s="252">
        <f>IF(F34="","",SUM(F34:F35))</f>
        <v>1</v>
      </c>
      <c r="E34" s="254" t="s">
        <v>15</v>
      </c>
      <c r="F34" s="199">
        <v>0</v>
      </c>
      <c r="G34" s="94" t="s">
        <v>16</v>
      </c>
      <c r="H34" s="199">
        <v>0</v>
      </c>
      <c r="I34" s="254" t="s">
        <v>17</v>
      </c>
      <c r="J34" s="252">
        <f>IF(H34="","",SUM(H34:H35))</f>
        <v>0</v>
      </c>
      <c r="K34" s="235" t="str">
        <f>ﾄｯﾌﾟ!D8</f>
        <v>ＴＭＴ　SC</v>
      </c>
      <c r="L34" s="243" t="s">
        <v>121</v>
      </c>
      <c r="M34" s="243" t="s">
        <v>121</v>
      </c>
      <c r="N34" s="258" t="s">
        <v>121</v>
      </c>
    </row>
    <row r="35" spans="1:14" ht="14.25">
      <c r="A35" s="232"/>
      <c r="B35" s="228"/>
      <c r="C35" s="244"/>
      <c r="D35" s="253"/>
      <c r="E35" s="255"/>
      <c r="F35" s="200">
        <v>1</v>
      </c>
      <c r="G35" s="58" t="s">
        <v>16</v>
      </c>
      <c r="H35" s="200">
        <v>0</v>
      </c>
      <c r="I35" s="255"/>
      <c r="J35" s="256"/>
      <c r="K35" s="257"/>
      <c r="L35" s="233"/>
      <c r="M35" s="233"/>
      <c r="N35" s="259"/>
    </row>
    <row r="36" spans="1:11" ht="13.5">
      <c r="A36" s="46"/>
      <c r="C36" s="182"/>
      <c r="K36" s="184"/>
    </row>
    <row r="37" spans="1:11" ht="14.25">
      <c r="A37" s="239" t="s">
        <v>50</v>
      </c>
      <c r="B37" s="240"/>
      <c r="C37" s="180"/>
      <c r="D37" s="192"/>
      <c r="E37" s="52"/>
      <c r="F37" s="192"/>
      <c r="G37" s="53"/>
      <c r="H37" s="195"/>
      <c r="I37" s="53"/>
      <c r="J37" s="195"/>
      <c r="K37" s="184"/>
    </row>
    <row r="38" spans="1:17" ht="14.25">
      <c r="A38" s="96" t="s">
        <v>36</v>
      </c>
      <c r="B38" s="100" t="s">
        <v>43</v>
      </c>
      <c r="C38" s="181"/>
      <c r="D38" s="193"/>
      <c r="E38" s="97"/>
      <c r="F38" s="193"/>
      <c r="G38" s="97" t="s">
        <v>27</v>
      </c>
      <c r="H38" s="193"/>
      <c r="I38" s="97"/>
      <c r="J38" s="193"/>
      <c r="K38" s="186"/>
      <c r="L38" s="99" t="s">
        <v>47</v>
      </c>
      <c r="M38" s="241" t="s">
        <v>48</v>
      </c>
      <c r="N38" s="242"/>
      <c r="O38" s="46"/>
      <c r="Q38" s="46"/>
    </row>
    <row r="39" spans="1:14" ht="15" customHeight="1">
      <c r="A39" s="230" t="str">
        <f>ﾄｯﾌﾟ!E4</f>
        <v>広幡農村広場(北)</v>
      </c>
      <c r="B39" s="248">
        <v>0.375</v>
      </c>
      <c r="C39" s="249" t="str">
        <f>ﾄｯﾌﾟ!F6</f>
        <v>FC宮内2002Jr</v>
      </c>
      <c r="D39" s="246">
        <f>IF(F39="","",SUM(F39:F40))</f>
        <v>0</v>
      </c>
      <c r="E39" s="229" t="s">
        <v>15</v>
      </c>
      <c r="F39" s="198">
        <v>0</v>
      </c>
      <c r="G39" s="47" t="s">
        <v>16</v>
      </c>
      <c r="H39" s="198">
        <v>1</v>
      </c>
      <c r="I39" s="229" t="s">
        <v>17</v>
      </c>
      <c r="J39" s="246">
        <f>IF(H39="","",SUM(H39:H40))</f>
        <v>3</v>
      </c>
      <c r="K39" s="250" t="str">
        <f>ﾄｯﾌﾟ!F8</f>
        <v>窪田SSS</v>
      </c>
      <c r="L39" s="251" t="s">
        <v>120</v>
      </c>
      <c r="M39" s="251" t="s">
        <v>120</v>
      </c>
      <c r="N39" s="260" t="s">
        <v>120</v>
      </c>
    </row>
    <row r="40" spans="1:14" ht="14.25">
      <c r="A40" s="231"/>
      <c r="B40" s="245"/>
      <c r="C40" s="234"/>
      <c r="D40" s="247"/>
      <c r="E40" s="226"/>
      <c r="F40" s="185">
        <v>0</v>
      </c>
      <c r="G40" s="95" t="s">
        <v>16</v>
      </c>
      <c r="H40" s="185">
        <v>2</v>
      </c>
      <c r="I40" s="226"/>
      <c r="J40" s="252"/>
      <c r="K40" s="235"/>
      <c r="L40" s="243"/>
      <c r="M40" s="243"/>
      <c r="N40" s="258"/>
    </row>
    <row r="41" spans="1:14" ht="14.25">
      <c r="A41" s="231"/>
      <c r="B41" s="227">
        <v>0.40972222222222227</v>
      </c>
      <c r="C41" s="234" t="str">
        <f>ﾄｯﾌﾟ!F7</f>
        <v>町田大蔵SSS</v>
      </c>
      <c r="D41" s="246">
        <f>IF(F41="","",SUM(F41:F42))</f>
        <v>1</v>
      </c>
      <c r="E41" s="229" t="s">
        <v>15</v>
      </c>
      <c r="F41" s="198">
        <v>0</v>
      </c>
      <c r="G41" s="47" t="s">
        <v>16</v>
      </c>
      <c r="H41" s="198">
        <v>1</v>
      </c>
      <c r="I41" s="229" t="s">
        <v>17</v>
      </c>
      <c r="J41" s="246">
        <f>IF(H41="","",SUM(H41:H42))</f>
        <v>1</v>
      </c>
      <c r="K41" s="235" t="str">
        <f>ﾄｯﾌﾟ!F9</f>
        <v>桜田FC SS</v>
      </c>
      <c r="L41" s="243" t="s">
        <v>121</v>
      </c>
      <c r="M41" s="243" t="s">
        <v>121</v>
      </c>
      <c r="N41" s="258" t="s">
        <v>121</v>
      </c>
    </row>
    <row r="42" spans="1:14" ht="14.25">
      <c r="A42" s="231"/>
      <c r="B42" s="245"/>
      <c r="C42" s="234"/>
      <c r="D42" s="247"/>
      <c r="E42" s="226"/>
      <c r="F42" s="185">
        <v>1</v>
      </c>
      <c r="G42" s="95" t="s">
        <v>16</v>
      </c>
      <c r="H42" s="185">
        <v>0</v>
      </c>
      <c r="I42" s="226"/>
      <c r="J42" s="252"/>
      <c r="K42" s="235"/>
      <c r="L42" s="243"/>
      <c r="M42" s="243"/>
      <c r="N42" s="258"/>
    </row>
    <row r="43" spans="1:14" ht="14.25" customHeight="1">
      <c r="A43" s="231"/>
      <c r="B43" s="101"/>
      <c r="C43" s="178"/>
      <c r="D43" s="194"/>
      <c r="E43" s="93"/>
      <c r="F43" s="194"/>
      <c r="G43" s="93" t="s">
        <v>46</v>
      </c>
      <c r="H43" s="194"/>
      <c r="I43" s="93"/>
      <c r="J43" s="194"/>
      <c r="K43" s="178"/>
      <c r="L43" s="178"/>
      <c r="M43" s="178"/>
      <c r="N43" s="187"/>
    </row>
    <row r="44" spans="1:14" ht="14.25">
      <c r="A44" s="231"/>
      <c r="B44" s="227">
        <v>0.4791666666666667</v>
      </c>
      <c r="C44" s="234" t="str">
        <f>ﾄｯﾌﾟ!F6</f>
        <v>FC宮内2002Jr</v>
      </c>
      <c r="D44" s="246">
        <f>IF(F44="","",SUM(F44:F45))</f>
        <v>0</v>
      </c>
      <c r="E44" s="229" t="s">
        <v>15</v>
      </c>
      <c r="F44" s="198">
        <v>0</v>
      </c>
      <c r="G44" s="47" t="s">
        <v>16</v>
      </c>
      <c r="H44" s="198">
        <v>2</v>
      </c>
      <c r="I44" s="229" t="s">
        <v>17</v>
      </c>
      <c r="J44" s="246">
        <f>IF(H44="","",SUM(H44:H45))</f>
        <v>11</v>
      </c>
      <c r="K44" s="235" t="str">
        <f>ﾄｯﾌﾟ!F7</f>
        <v>町田大蔵SSS</v>
      </c>
      <c r="L44" s="243" t="s">
        <v>121</v>
      </c>
      <c r="M44" s="243" t="s">
        <v>121</v>
      </c>
      <c r="N44" s="258" t="s">
        <v>121</v>
      </c>
    </row>
    <row r="45" spans="1:14" ht="14.25">
      <c r="A45" s="231"/>
      <c r="B45" s="245"/>
      <c r="C45" s="234"/>
      <c r="D45" s="247"/>
      <c r="E45" s="226"/>
      <c r="F45" s="185">
        <v>0</v>
      </c>
      <c r="G45" s="95" t="s">
        <v>16</v>
      </c>
      <c r="H45" s="185">
        <v>9</v>
      </c>
      <c r="I45" s="226"/>
      <c r="J45" s="252"/>
      <c r="K45" s="235"/>
      <c r="L45" s="243"/>
      <c r="M45" s="243"/>
      <c r="N45" s="258"/>
    </row>
    <row r="46" spans="1:14" ht="14.25">
      <c r="A46" s="231"/>
      <c r="B46" s="227">
        <v>0.513888888888889</v>
      </c>
      <c r="C46" s="234" t="str">
        <f>ﾄｯﾌﾟ!F8</f>
        <v>窪田SSS</v>
      </c>
      <c r="D46" s="246">
        <f>IF(F46="","",SUM(F46:F47))</f>
        <v>0</v>
      </c>
      <c r="E46" s="229" t="s">
        <v>15</v>
      </c>
      <c r="F46" s="198">
        <v>0</v>
      </c>
      <c r="G46" s="47" t="s">
        <v>16</v>
      </c>
      <c r="H46" s="198">
        <v>1</v>
      </c>
      <c r="I46" s="229" t="s">
        <v>17</v>
      </c>
      <c r="J46" s="246">
        <f>IF(H46="","",SUM(H46:H47))</f>
        <v>3</v>
      </c>
      <c r="K46" s="235" t="str">
        <f>ﾄｯﾌﾟ!F9</f>
        <v>桜田FC SS</v>
      </c>
      <c r="L46" s="243" t="s">
        <v>121</v>
      </c>
      <c r="M46" s="243" t="s">
        <v>121</v>
      </c>
      <c r="N46" s="258" t="s">
        <v>121</v>
      </c>
    </row>
    <row r="47" spans="1:14" ht="14.25">
      <c r="A47" s="231"/>
      <c r="B47" s="245"/>
      <c r="C47" s="234"/>
      <c r="D47" s="247"/>
      <c r="E47" s="226"/>
      <c r="F47" s="185">
        <v>0</v>
      </c>
      <c r="G47" s="95" t="s">
        <v>16</v>
      </c>
      <c r="H47" s="185">
        <v>2</v>
      </c>
      <c r="I47" s="226"/>
      <c r="J47" s="252"/>
      <c r="K47" s="235"/>
      <c r="L47" s="243"/>
      <c r="M47" s="243"/>
      <c r="N47" s="258"/>
    </row>
    <row r="48" spans="1:14" ht="14.25">
      <c r="A48" s="231"/>
      <c r="B48" s="101"/>
      <c r="C48" s="178"/>
      <c r="D48" s="194"/>
      <c r="E48" s="93"/>
      <c r="F48" s="194"/>
      <c r="G48" s="93" t="s">
        <v>46</v>
      </c>
      <c r="H48" s="194"/>
      <c r="I48" s="93"/>
      <c r="J48" s="194"/>
      <c r="K48" s="178"/>
      <c r="L48" s="178"/>
      <c r="M48" s="178"/>
      <c r="N48" s="187"/>
    </row>
    <row r="49" spans="1:14" ht="14.25">
      <c r="A49" s="231"/>
      <c r="B49" s="227">
        <v>0.5833333333333334</v>
      </c>
      <c r="C49" s="234" t="str">
        <f>ﾄｯﾌﾟ!F6</f>
        <v>FC宮内2002Jr</v>
      </c>
      <c r="D49" s="246">
        <f>IF(F49="","",SUM(F49:F50))</f>
        <v>0</v>
      </c>
      <c r="E49" s="229" t="s">
        <v>15</v>
      </c>
      <c r="F49" s="198">
        <v>0</v>
      </c>
      <c r="G49" s="47" t="s">
        <v>16</v>
      </c>
      <c r="H49" s="198">
        <v>4</v>
      </c>
      <c r="I49" s="229" t="s">
        <v>17</v>
      </c>
      <c r="J49" s="246">
        <f>IF(H49="","",SUM(H49:H50))</f>
        <v>8</v>
      </c>
      <c r="K49" s="235" t="str">
        <f>ﾄｯﾌﾟ!F9</f>
        <v>桜田FC SS</v>
      </c>
      <c r="L49" s="243" t="s">
        <v>121</v>
      </c>
      <c r="M49" s="243" t="s">
        <v>121</v>
      </c>
      <c r="N49" s="258" t="s">
        <v>121</v>
      </c>
    </row>
    <row r="50" spans="1:14" ht="14.25">
      <c r="A50" s="231"/>
      <c r="B50" s="227"/>
      <c r="C50" s="234"/>
      <c r="D50" s="247"/>
      <c r="E50" s="226"/>
      <c r="F50" s="185">
        <v>0</v>
      </c>
      <c r="G50" s="95" t="s">
        <v>16</v>
      </c>
      <c r="H50" s="185">
        <v>4</v>
      </c>
      <c r="I50" s="226"/>
      <c r="J50" s="252"/>
      <c r="K50" s="235"/>
      <c r="L50" s="243"/>
      <c r="M50" s="243"/>
      <c r="N50" s="258"/>
    </row>
    <row r="51" spans="1:14" ht="14.25">
      <c r="A51" s="231"/>
      <c r="B51" s="227">
        <v>0.6180555555555556</v>
      </c>
      <c r="C51" s="234" t="str">
        <f>ﾄｯﾌﾟ!F7</f>
        <v>町田大蔵SSS</v>
      </c>
      <c r="D51" s="252">
        <f>IF(F51="","",SUM(F51:F52))</f>
        <v>4</v>
      </c>
      <c r="E51" s="254" t="s">
        <v>15</v>
      </c>
      <c r="F51" s="199">
        <v>2</v>
      </c>
      <c r="G51" s="94" t="s">
        <v>16</v>
      </c>
      <c r="H51" s="199">
        <v>0</v>
      </c>
      <c r="I51" s="254" t="s">
        <v>17</v>
      </c>
      <c r="J51" s="252">
        <f>IF(H51="","",SUM(H51:H52))</f>
        <v>0</v>
      </c>
      <c r="K51" s="235" t="str">
        <f>ﾄｯﾌﾟ!F8</f>
        <v>窪田SSS</v>
      </c>
      <c r="L51" s="243" t="s">
        <v>121</v>
      </c>
      <c r="M51" s="243" t="s">
        <v>121</v>
      </c>
      <c r="N51" s="258" t="s">
        <v>121</v>
      </c>
    </row>
    <row r="52" spans="1:14" ht="14.25">
      <c r="A52" s="232"/>
      <c r="B52" s="228"/>
      <c r="C52" s="244"/>
      <c r="D52" s="253"/>
      <c r="E52" s="255"/>
      <c r="F52" s="200">
        <v>2</v>
      </c>
      <c r="G52" s="58" t="s">
        <v>16</v>
      </c>
      <c r="H52" s="200">
        <v>0</v>
      </c>
      <c r="I52" s="255"/>
      <c r="J52" s="256"/>
      <c r="K52" s="257"/>
      <c r="L52" s="233"/>
      <c r="M52" s="233"/>
      <c r="N52" s="259"/>
    </row>
    <row r="53" spans="3:11" ht="13.5">
      <c r="C53" s="182"/>
      <c r="K53" s="184"/>
    </row>
    <row r="54" spans="1:11" ht="14.25">
      <c r="A54" s="239" t="s">
        <v>53</v>
      </c>
      <c r="B54" s="240"/>
      <c r="C54" s="180"/>
      <c r="D54" s="192"/>
      <c r="E54" s="52"/>
      <c r="F54" s="192"/>
      <c r="G54" s="53"/>
      <c r="H54" s="195"/>
      <c r="I54" s="53"/>
      <c r="J54" s="195"/>
      <c r="K54" s="184"/>
    </row>
    <row r="55" spans="1:17" ht="14.25">
      <c r="A55" s="96" t="s">
        <v>36</v>
      </c>
      <c r="B55" s="100" t="s">
        <v>43</v>
      </c>
      <c r="C55" s="181"/>
      <c r="D55" s="193"/>
      <c r="E55" s="97"/>
      <c r="F55" s="193"/>
      <c r="G55" s="97" t="s">
        <v>27</v>
      </c>
      <c r="H55" s="193"/>
      <c r="I55" s="97"/>
      <c r="J55" s="193"/>
      <c r="K55" s="186"/>
      <c r="L55" s="99" t="s">
        <v>47</v>
      </c>
      <c r="M55" s="241" t="s">
        <v>48</v>
      </c>
      <c r="N55" s="242"/>
      <c r="O55" s="46"/>
      <c r="Q55" s="46"/>
    </row>
    <row r="56" spans="1:14" ht="15" customHeight="1">
      <c r="A56" s="230" t="str">
        <f>ﾄｯﾌﾟ!G4</f>
        <v>広幡農村広場(南)</v>
      </c>
      <c r="B56" s="248">
        <v>0.375</v>
      </c>
      <c r="C56" s="249" t="str">
        <f>ﾄｯﾌﾟ!H6</f>
        <v>北部 FC</v>
      </c>
      <c r="D56" s="246">
        <f>IF(F56="","",SUM(F56:F57))</f>
        <v>0</v>
      </c>
      <c r="E56" s="229" t="s">
        <v>15</v>
      </c>
      <c r="F56" s="198">
        <v>0</v>
      </c>
      <c r="G56" s="47" t="s">
        <v>16</v>
      </c>
      <c r="H56" s="198">
        <v>0</v>
      </c>
      <c r="I56" s="229" t="s">
        <v>17</v>
      </c>
      <c r="J56" s="246">
        <f>IF(H56="","",SUM(H56:H57))</f>
        <v>0</v>
      </c>
      <c r="K56" s="250" t="str">
        <f>ﾄｯﾌﾟ!H8</f>
        <v>米沢ﾌｪﾆｯｸｽ</v>
      </c>
      <c r="L56" s="251" t="s">
        <v>120</v>
      </c>
      <c r="M56" s="251" t="s">
        <v>120</v>
      </c>
      <c r="N56" s="260" t="s">
        <v>120</v>
      </c>
    </row>
    <row r="57" spans="1:14" ht="14.25">
      <c r="A57" s="231"/>
      <c r="B57" s="245"/>
      <c r="C57" s="234"/>
      <c r="D57" s="247"/>
      <c r="E57" s="226"/>
      <c r="F57" s="185">
        <v>0</v>
      </c>
      <c r="G57" s="95" t="s">
        <v>16</v>
      </c>
      <c r="H57" s="185">
        <v>0</v>
      </c>
      <c r="I57" s="226"/>
      <c r="J57" s="252"/>
      <c r="K57" s="235"/>
      <c r="L57" s="243"/>
      <c r="M57" s="243"/>
      <c r="N57" s="258"/>
    </row>
    <row r="58" spans="1:14" ht="14.25">
      <c r="A58" s="231"/>
      <c r="B58" s="227">
        <v>0.40972222222222227</v>
      </c>
      <c r="C58" s="234" t="str">
        <f>ﾄｯﾌﾟ!H7</f>
        <v>ながいﾕﾅｲﾃｯﾄﾞFC</v>
      </c>
      <c r="D58" s="246">
        <f>IF(F58="","",SUM(F58:F59))</f>
        <v>3</v>
      </c>
      <c r="E58" s="229" t="s">
        <v>15</v>
      </c>
      <c r="F58" s="198">
        <v>2</v>
      </c>
      <c r="G58" s="47" t="s">
        <v>16</v>
      </c>
      <c r="H58" s="198">
        <v>1</v>
      </c>
      <c r="I58" s="229" t="s">
        <v>17</v>
      </c>
      <c r="J58" s="246">
        <f>IF(H58="","",SUM(H58:H59))</f>
        <v>2</v>
      </c>
      <c r="K58" s="235" t="str">
        <f>ﾄｯﾌﾟ!H9</f>
        <v>会津ｻﾝﾄｽFCJr</v>
      </c>
      <c r="L58" s="243" t="s">
        <v>121</v>
      </c>
      <c r="M58" s="243" t="s">
        <v>121</v>
      </c>
      <c r="N58" s="258" t="s">
        <v>121</v>
      </c>
    </row>
    <row r="59" spans="1:14" ht="14.25">
      <c r="A59" s="231"/>
      <c r="B59" s="245"/>
      <c r="C59" s="234"/>
      <c r="D59" s="247"/>
      <c r="E59" s="226"/>
      <c r="F59" s="185">
        <v>1</v>
      </c>
      <c r="G59" s="95" t="s">
        <v>16</v>
      </c>
      <c r="H59" s="185">
        <v>1</v>
      </c>
      <c r="I59" s="226"/>
      <c r="J59" s="252"/>
      <c r="K59" s="235"/>
      <c r="L59" s="243"/>
      <c r="M59" s="243"/>
      <c r="N59" s="258"/>
    </row>
    <row r="60" spans="1:14" ht="14.25" customHeight="1">
      <c r="A60" s="231"/>
      <c r="B60" s="101"/>
      <c r="C60" s="178"/>
      <c r="D60" s="194"/>
      <c r="E60" s="93"/>
      <c r="F60" s="194"/>
      <c r="G60" s="93" t="s">
        <v>46</v>
      </c>
      <c r="H60" s="194"/>
      <c r="I60" s="93"/>
      <c r="J60" s="194"/>
      <c r="K60" s="178"/>
      <c r="L60" s="178"/>
      <c r="M60" s="178"/>
      <c r="N60" s="187"/>
    </row>
    <row r="61" spans="1:14" ht="14.25">
      <c r="A61" s="231"/>
      <c r="B61" s="227">
        <v>0.4791666666666667</v>
      </c>
      <c r="C61" s="234" t="str">
        <f>ﾄｯﾌﾟ!H6</f>
        <v>北部 FC</v>
      </c>
      <c r="D61" s="246">
        <f>IF(F61="","",SUM(F61:F62))</f>
        <v>3</v>
      </c>
      <c r="E61" s="229" t="s">
        <v>15</v>
      </c>
      <c r="F61" s="198">
        <v>2</v>
      </c>
      <c r="G61" s="47" t="s">
        <v>16</v>
      </c>
      <c r="H61" s="198">
        <v>0</v>
      </c>
      <c r="I61" s="229" t="s">
        <v>17</v>
      </c>
      <c r="J61" s="246">
        <f>IF(H61="","",SUM(H61:H62))</f>
        <v>1</v>
      </c>
      <c r="K61" s="235" t="str">
        <f>ﾄｯﾌﾟ!H7</f>
        <v>ながいﾕﾅｲﾃｯﾄﾞFC</v>
      </c>
      <c r="L61" s="243" t="s">
        <v>121</v>
      </c>
      <c r="M61" s="243" t="s">
        <v>121</v>
      </c>
      <c r="N61" s="258" t="s">
        <v>121</v>
      </c>
    </row>
    <row r="62" spans="1:14" ht="14.25">
      <c r="A62" s="231"/>
      <c r="B62" s="245"/>
      <c r="C62" s="234"/>
      <c r="D62" s="247"/>
      <c r="E62" s="226"/>
      <c r="F62" s="185">
        <v>1</v>
      </c>
      <c r="G62" s="95" t="s">
        <v>16</v>
      </c>
      <c r="H62" s="185">
        <v>1</v>
      </c>
      <c r="I62" s="226"/>
      <c r="J62" s="252"/>
      <c r="K62" s="235"/>
      <c r="L62" s="243"/>
      <c r="M62" s="243"/>
      <c r="N62" s="258"/>
    </row>
    <row r="63" spans="1:14" ht="14.25">
      <c r="A63" s="231"/>
      <c r="B63" s="227">
        <v>0.513888888888889</v>
      </c>
      <c r="C63" s="234" t="str">
        <f>ﾄｯﾌﾟ!H8</f>
        <v>米沢ﾌｪﾆｯｸｽ</v>
      </c>
      <c r="D63" s="246">
        <f>IF(F63="","",SUM(F63:F64))</f>
        <v>6</v>
      </c>
      <c r="E63" s="229" t="s">
        <v>15</v>
      </c>
      <c r="F63" s="198">
        <v>3</v>
      </c>
      <c r="G63" s="47" t="s">
        <v>16</v>
      </c>
      <c r="H63" s="198">
        <v>0</v>
      </c>
      <c r="I63" s="229" t="s">
        <v>17</v>
      </c>
      <c r="J63" s="246">
        <f>IF(H63="","",SUM(H63:H64))</f>
        <v>0</v>
      </c>
      <c r="K63" s="235" t="str">
        <f>ﾄｯﾌﾟ!H9</f>
        <v>会津ｻﾝﾄｽFCJr</v>
      </c>
      <c r="L63" s="243" t="s">
        <v>121</v>
      </c>
      <c r="M63" s="243" t="s">
        <v>121</v>
      </c>
      <c r="N63" s="258" t="s">
        <v>121</v>
      </c>
    </row>
    <row r="64" spans="1:14" ht="14.25">
      <c r="A64" s="231"/>
      <c r="B64" s="245"/>
      <c r="C64" s="234"/>
      <c r="D64" s="247"/>
      <c r="E64" s="226"/>
      <c r="F64" s="185">
        <v>3</v>
      </c>
      <c r="G64" s="95" t="s">
        <v>16</v>
      </c>
      <c r="H64" s="185">
        <v>0</v>
      </c>
      <c r="I64" s="226"/>
      <c r="J64" s="252"/>
      <c r="K64" s="235"/>
      <c r="L64" s="243"/>
      <c r="M64" s="243"/>
      <c r="N64" s="258"/>
    </row>
    <row r="65" spans="1:14" ht="14.25">
      <c r="A65" s="231"/>
      <c r="B65" s="101"/>
      <c r="C65" s="178"/>
      <c r="D65" s="194"/>
      <c r="E65" s="93"/>
      <c r="F65" s="194"/>
      <c r="G65" s="93" t="s">
        <v>46</v>
      </c>
      <c r="H65" s="194"/>
      <c r="I65" s="93"/>
      <c r="J65" s="194"/>
      <c r="K65" s="178"/>
      <c r="L65" s="178"/>
      <c r="M65" s="178"/>
      <c r="N65" s="187"/>
    </row>
    <row r="66" spans="1:14" ht="14.25">
      <c r="A66" s="231"/>
      <c r="B66" s="227">
        <v>0.5833333333333334</v>
      </c>
      <c r="C66" s="234" t="str">
        <f>ﾄｯﾌﾟ!H6</f>
        <v>北部 FC</v>
      </c>
      <c r="D66" s="246">
        <f>IF(F66="","",SUM(F66:F67))</f>
        <v>9</v>
      </c>
      <c r="E66" s="229" t="s">
        <v>15</v>
      </c>
      <c r="F66" s="198">
        <v>3</v>
      </c>
      <c r="G66" s="47" t="s">
        <v>16</v>
      </c>
      <c r="H66" s="198">
        <v>0</v>
      </c>
      <c r="I66" s="229" t="s">
        <v>17</v>
      </c>
      <c r="J66" s="246">
        <f>IF(H66="","",SUM(H66:H67))</f>
        <v>0</v>
      </c>
      <c r="K66" s="235" t="str">
        <f>ﾄｯﾌﾟ!H9</f>
        <v>会津ｻﾝﾄｽFCJr</v>
      </c>
      <c r="L66" s="243" t="s">
        <v>121</v>
      </c>
      <c r="M66" s="243" t="s">
        <v>121</v>
      </c>
      <c r="N66" s="258" t="s">
        <v>121</v>
      </c>
    </row>
    <row r="67" spans="1:14" ht="14.25">
      <c r="A67" s="231"/>
      <c r="B67" s="227"/>
      <c r="C67" s="234"/>
      <c r="D67" s="247"/>
      <c r="E67" s="226"/>
      <c r="F67" s="185">
        <v>6</v>
      </c>
      <c r="G67" s="95" t="s">
        <v>16</v>
      </c>
      <c r="H67" s="185">
        <v>0</v>
      </c>
      <c r="I67" s="226"/>
      <c r="J67" s="252"/>
      <c r="K67" s="235"/>
      <c r="L67" s="243"/>
      <c r="M67" s="243"/>
      <c r="N67" s="258"/>
    </row>
    <row r="68" spans="1:14" ht="14.25">
      <c r="A68" s="231"/>
      <c r="B68" s="227">
        <v>0.6180555555555556</v>
      </c>
      <c r="C68" s="234" t="str">
        <f>ﾄｯﾌﾟ!H7</f>
        <v>ながいﾕﾅｲﾃｯﾄﾞFC</v>
      </c>
      <c r="D68" s="252">
        <f>IF(F68="","",SUM(F68:F69))</f>
        <v>2</v>
      </c>
      <c r="E68" s="254" t="s">
        <v>15</v>
      </c>
      <c r="F68" s="199">
        <v>2</v>
      </c>
      <c r="G68" s="94" t="s">
        <v>16</v>
      </c>
      <c r="H68" s="199">
        <v>0</v>
      </c>
      <c r="I68" s="254" t="s">
        <v>17</v>
      </c>
      <c r="J68" s="252">
        <f>IF(H68="","",SUM(H68:H69))</f>
        <v>1</v>
      </c>
      <c r="K68" s="235" t="str">
        <f>ﾄｯﾌﾟ!H8</f>
        <v>米沢ﾌｪﾆｯｸｽ</v>
      </c>
      <c r="L68" s="243" t="s">
        <v>121</v>
      </c>
      <c r="M68" s="243" t="s">
        <v>121</v>
      </c>
      <c r="N68" s="258" t="s">
        <v>121</v>
      </c>
    </row>
    <row r="69" spans="1:14" ht="14.25">
      <c r="A69" s="232"/>
      <c r="B69" s="228"/>
      <c r="C69" s="244"/>
      <c r="D69" s="253"/>
      <c r="E69" s="255"/>
      <c r="F69" s="200">
        <v>0</v>
      </c>
      <c r="G69" s="58" t="s">
        <v>16</v>
      </c>
      <c r="H69" s="200">
        <v>1</v>
      </c>
      <c r="I69" s="255"/>
      <c r="J69" s="256"/>
      <c r="K69" s="257"/>
      <c r="L69" s="233"/>
      <c r="M69" s="233"/>
      <c r="N69" s="259"/>
    </row>
  </sheetData>
  <sheetProtection/>
  <mergeCells count="255">
    <mergeCell ref="B1:C1"/>
    <mergeCell ref="M2:N2"/>
    <mergeCell ref="A2:B2"/>
    <mergeCell ref="B68:B69"/>
    <mergeCell ref="C68:C69"/>
    <mergeCell ref="D68:D69"/>
    <mergeCell ref="E68:E69"/>
    <mergeCell ref="I68:I69"/>
    <mergeCell ref="J68:J69"/>
    <mergeCell ref="K68:K69"/>
    <mergeCell ref="N66:N67"/>
    <mergeCell ref="L68:L69"/>
    <mergeCell ref="M68:M69"/>
    <mergeCell ref="N68:N69"/>
    <mergeCell ref="L66:L67"/>
    <mergeCell ref="M66:M67"/>
    <mergeCell ref="I58:I59"/>
    <mergeCell ref="J58:J59"/>
    <mergeCell ref="I61:I62"/>
    <mergeCell ref="N63:N64"/>
    <mergeCell ref="M63:M64"/>
    <mergeCell ref="L63:L64"/>
    <mergeCell ref="J66:J67"/>
    <mergeCell ref="B61:B62"/>
    <mergeCell ref="C61:C62"/>
    <mergeCell ref="K66:K67"/>
    <mergeCell ref="J61:J62"/>
    <mergeCell ref="B66:B67"/>
    <mergeCell ref="C66:C67"/>
    <mergeCell ref="D66:D67"/>
    <mergeCell ref="E66:E67"/>
    <mergeCell ref="I66:I67"/>
    <mergeCell ref="L58:L59"/>
    <mergeCell ref="M58:M59"/>
    <mergeCell ref="K63:K64"/>
    <mergeCell ref="K58:K59"/>
    <mergeCell ref="M61:M62"/>
    <mergeCell ref="L61:L62"/>
    <mergeCell ref="K61:K62"/>
    <mergeCell ref="N58:N59"/>
    <mergeCell ref="N61:N62"/>
    <mergeCell ref="A56:A69"/>
    <mergeCell ref="B56:B57"/>
    <mergeCell ref="C56:C57"/>
    <mergeCell ref="D56:D57"/>
    <mergeCell ref="B58:B59"/>
    <mergeCell ref="C58:C59"/>
    <mergeCell ref="D58:D59"/>
    <mergeCell ref="D61:D62"/>
    <mergeCell ref="B63:B64"/>
    <mergeCell ref="C63:C64"/>
    <mergeCell ref="J56:J57"/>
    <mergeCell ref="K56:K57"/>
    <mergeCell ref="D63:D64"/>
    <mergeCell ref="E63:E64"/>
    <mergeCell ref="I63:I64"/>
    <mergeCell ref="J63:J64"/>
    <mergeCell ref="E58:E59"/>
    <mergeCell ref="E61:E62"/>
    <mergeCell ref="M51:M52"/>
    <mergeCell ref="N51:N52"/>
    <mergeCell ref="M55:N55"/>
    <mergeCell ref="L56:L57"/>
    <mergeCell ref="M56:M57"/>
    <mergeCell ref="N56:N57"/>
    <mergeCell ref="E39:E40"/>
    <mergeCell ref="E56:E57"/>
    <mergeCell ref="I56:I57"/>
    <mergeCell ref="D44:D45"/>
    <mergeCell ref="E44:E45"/>
    <mergeCell ref="I44:I45"/>
    <mergeCell ref="A54:B54"/>
    <mergeCell ref="A39:A52"/>
    <mergeCell ref="B39:B40"/>
    <mergeCell ref="C39:C40"/>
    <mergeCell ref="B44:B45"/>
    <mergeCell ref="C44:C45"/>
    <mergeCell ref="M49:M50"/>
    <mergeCell ref="N49:N50"/>
    <mergeCell ref="B51:B52"/>
    <mergeCell ref="C51:C52"/>
    <mergeCell ref="D51:D52"/>
    <mergeCell ref="E51:E52"/>
    <mergeCell ref="I51:I52"/>
    <mergeCell ref="J51:J52"/>
    <mergeCell ref="K51:K52"/>
    <mergeCell ref="L51:L52"/>
    <mergeCell ref="M46:M47"/>
    <mergeCell ref="N46:N47"/>
    <mergeCell ref="B49:B50"/>
    <mergeCell ref="C49:C50"/>
    <mergeCell ref="D49:D50"/>
    <mergeCell ref="E49:E50"/>
    <mergeCell ref="I49:I50"/>
    <mergeCell ref="J49:J50"/>
    <mergeCell ref="K49:K50"/>
    <mergeCell ref="L49:L50"/>
    <mergeCell ref="M44:M45"/>
    <mergeCell ref="N44:N45"/>
    <mergeCell ref="B46:B47"/>
    <mergeCell ref="C46:C47"/>
    <mergeCell ref="D46:D47"/>
    <mergeCell ref="E46:E47"/>
    <mergeCell ref="I46:I47"/>
    <mergeCell ref="J46:J47"/>
    <mergeCell ref="K46:K47"/>
    <mergeCell ref="L46:L47"/>
    <mergeCell ref="J44:J45"/>
    <mergeCell ref="K44:K45"/>
    <mergeCell ref="L44:L45"/>
    <mergeCell ref="L39:L40"/>
    <mergeCell ref="M39:M40"/>
    <mergeCell ref="N39:N40"/>
    <mergeCell ref="B41:B42"/>
    <mergeCell ref="C41:C42"/>
    <mergeCell ref="D41:D42"/>
    <mergeCell ref="E41:E42"/>
    <mergeCell ref="L41:L42"/>
    <mergeCell ref="M41:M42"/>
    <mergeCell ref="N41:N42"/>
    <mergeCell ref="D39:D40"/>
    <mergeCell ref="M34:M35"/>
    <mergeCell ref="N34:N35"/>
    <mergeCell ref="A37:B37"/>
    <mergeCell ref="I41:I42"/>
    <mergeCell ref="J41:J42"/>
    <mergeCell ref="K41:K42"/>
    <mergeCell ref="M38:N38"/>
    <mergeCell ref="I39:I40"/>
    <mergeCell ref="J39:J40"/>
    <mergeCell ref="K39:K40"/>
    <mergeCell ref="M32:M33"/>
    <mergeCell ref="N32:N33"/>
    <mergeCell ref="B34:B35"/>
    <mergeCell ref="C34:C35"/>
    <mergeCell ref="D34:D35"/>
    <mergeCell ref="E34:E35"/>
    <mergeCell ref="I34:I35"/>
    <mergeCell ref="J34:J35"/>
    <mergeCell ref="K34:K35"/>
    <mergeCell ref="L34:L35"/>
    <mergeCell ref="M29:M30"/>
    <mergeCell ref="N29:N30"/>
    <mergeCell ref="B32:B33"/>
    <mergeCell ref="C32:C33"/>
    <mergeCell ref="D32:D33"/>
    <mergeCell ref="E32:E33"/>
    <mergeCell ref="I32:I33"/>
    <mergeCell ref="J32:J33"/>
    <mergeCell ref="K32:K33"/>
    <mergeCell ref="L32:L33"/>
    <mergeCell ref="M27:M28"/>
    <mergeCell ref="N27:N28"/>
    <mergeCell ref="B29:B30"/>
    <mergeCell ref="C29:C30"/>
    <mergeCell ref="D29:D30"/>
    <mergeCell ref="E29:E30"/>
    <mergeCell ref="I29:I30"/>
    <mergeCell ref="J29:J30"/>
    <mergeCell ref="K29:K30"/>
    <mergeCell ref="L29:L30"/>
    <mergeCell ref="E10:E11"/>
    <mergeCell ref="I10:I11"/>
    <mergeCell ref="J10:J11"/>
    <mergeCell ref="K10:K11"/>
    <mergeCell ref="E15:E16"/>
    <mergeCell ref="I15:I16"/>
    <mergeCell ref="J15:J16"/>
    <mergeCell ref="K15:K16"/>
    <mergeCell ref="N5:N6"/>
    <mergeCell ref="E7:E8"/>
    <mergeCell ref="I7:I8"/>
    <mergeCell ref="J7:J8"/>
    <mergeCell ref="K7:K8"/>
    <mergeCell ref="N7:N8"/>
    <mergeCell ref="E5:E6"/>
    <mergeCell ref="M5:M6"/>
    <mergeCell ref="M7:M8"/>
    <mergeCell ref="L7:L8"/>
    <mergeCell ref="B5:B6"/>
    <mergeCell ref="C5:C6"/>
    <mergeCell ref="D5:D6"/>
    <mergeCell ref="B10:B11"/>
    <mergeCell ref="C10:C11"/>
    <mergeCell ref="D10:D11"/>
    <mergeCell ref="B7:B8"/>
    <mergeCell ref="C7:C8"/>
    <mergeCell ref="D7:D8"/>
    <mergeCell ref="L10:L11"/>
    <mergeCell ref="J12:J13"/>
    <mergeCell ref="I12:I13"/>
    <mergeCell ref="L5:L6"/>
    <mergeCell ref="I5:I6"/>
    <mergeCell ref="J5:J6"/>
    <mergeCell ref="K5:K6"/>
    <mergeCell ref="N24:N25"/>
    <mergeCell ref="N22:N23"/>
    <mergeCell ref="N12:N13"/>
    <mergeCell ref="M21:N21"/>
    <mergeCell ref="M22:M23"/>
    <mergeCell ref="M24:M25"/>
    <mergeCell ref="N10:N11"/>
    <mergeCell ref="N15:N16"/>
    <mergeCell ref="N17:N18"/>
    <mergeCell ref="B27:B28"/>
    <mergeCell ref="C27:C28"/>
    <mergeCell ref="E27:E28"/>
    <mergeCell ref="I27:I28"/>
    <mergeCell ref="J27:J28"/>
    <mergeCell ref="K27:K28"/>
    <mergeCell ref="L15:L16"/>
    <mergeCell ref="L27:L28"/>
    <mergeCell ref="B24:B25"/>
    <mergeCell ref="C24:C25"/>
    <mergeCell ref="D24:D25"/>
    <mergeCell ref="E24:E25"/>
    <mergeCell ref="I24:I25"/>
    <mergeCell ref="J24:J25"/>
    <mergeCell ref="K24:K25"/>
    <mergeCell ref="L24:L25"/>
    <mergeCell ref="D27:D28"/>
    <mergeCell ref="K22:K23"/>
    <mergeCell ref="L22:L23"/>
    <mergeCell ref="L17:L18"/>
    <mergeCell ref="D17:D18"/>
    <mergeCell ref="I22:I23"/>
    <mergeCell ref="J22:J23"/>
    <mergeCell ref="E17:E18"/>
    <mergeCell ref="I17:I18"/>
    <mergeCell ref="J17:J18"/>
    <mergeCell ref="K17:K18"/>
    <mergeCell ref="A22:A35"/>
    <mergeCell ref="B22:B23"/>
    <mergeCell ref="C22:C23"/>
    <mergeCell ref="D22:D23"/>
    <mergeCell ref="E22:E23"/>
    <mergeCell ref="B17:B18"/>
    <mergeCell ref="C17:C18"/>
    <mergeCell ref="B12:B13"/>
    <mergeCell ref="C12:C13"/>
    <mergeCell ref="D12:D13"/>
    <mergeCell ref="E12:E13"/>
    <mergeCell ref="A20:B20"/>
    <mergeCell ref="B15:B16"/>
    <mergeCell ref="D15:D16"/>
    <mergeCell ref="A3:B3"/>
    <mergeCell ref="M4:N4"/>
    <mergeCell ref="M10:M11"/>
    <mergeCell ref="M12:M13"/>
    <mergeCell ref="A5:A18"/>
    <mergeCell ref="M15:M16"/>
    <mergeCell ref="M17:M18"/>
    <mergeCell ref="C15:C16"/>
    <mergeCell ref="K12:K13"/>
    <mergeCell ref="L12:L13"/>
  </mergeCells>
  <printOptions/>
  <pageMargins left="0.67" right="0.41" top="0.41" bottom="0.4" header="0.12" footer="0.2"/>
  <pageSetup fitToHeight="1" fitToWidth="1"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="90" zoomScaleNormal="90" zoomScaleSheetLayoutView="75" zoomScalePageLayoutView="0" workbookViewId="0" topLeftCell="B1">
      <pane ySplit="3" topLeftCell="BM4" activePane="bottomLeft" state="frozen"/>
      <selection pane="topLeft" activeCell="C4" sqref="C4:D4"/>
      <selection pane="bottomLeft" activeCell="F22" sqref="F22"/>
    </sheetView>
  </sheetViews>
  <sheetFormatPr defaultColWidth="9.00390625" defaultRowHeight="13.5"/>
  <cols>
    <col min="1" max="1" width="4.125" style="114" customWidth="1"/>
    <col min="2" max="2" width="4.125" style="26" customWidth="1"/>
    <col min="3" max="3" width="16.625" style="168" customWidth="1"/>
    <col min="4" max="15" width="4.625" style="26" customWidth="1"/>
    <col min="16" max="21" width="4.625" style="156" customWidth="1"/>
    <col min="22" max="22" width="5.125" style="163" customWidth="1"/>
    <col min="23" max="29" width="4.50390625" style="156" hidden="1" customWidth="1"/>
    <col min="30" max="30" width="5.125" style="157" customWidth="1"/>
    <col min="31" max="31" width="5.25390625" style="26" bestFit="1" customWidth="1"/>
    <col min="32" max="32" width="8.50390625" style="26" customWidth="1"/>
    <col min="33" max="16384" width="9.00390625" style="26" customWidth="1"/>
  </cols>
  <sheetData>
    <row r="1" spans="1:32" ht="26.25" customHeight="1">
      <c r="A1" s="152"/>
      <c r="B1" s="9"/>
      <c r="C1" s="300">
        <f>ﾄｯﾌﾟ!B1</f>
        <v>39572</v>
      </c>
      <c r="D1" s="300"/>
      <c r="E1" s="300"/>
      <c r="F1" s="143" t="s">
        <v>114</v>
      </c>
      <c r="G1" s="144"/>
      <c r="H1" s="143"/>
      <c r="I1" s="143"/>
      <c r="J1" s="143"/>
      <c r="K1" s="143"/>
      <c r="L1" s="143"/>
      <c r="M1" s="143"/>
      <c r="N1" s="143"/>
      <c r="O1" s="143"/>
      <c r="P1" s="143"/>
      <c r="Q1" s="154"/>
      <c r="R1" s="150"/>
      <c r="S1" s="150"/>
      <c r="T1" s="154"/>
      <c r="U1" s="154"/>
      <c r="V1" s="155"/>
      <c r="W1" s="150"/>
      <c r="X1" s="139"/>
      <c r="Y1" s="139"/>
      <c r="Z1" s="139"/>
      <c r="AF1" s="171" t="s">
        <v>23</v>
      </c>
    </row>
    <row r="2" spans="1:32" ht="26.25" customHeight="1" thickBot="1">
      <c r="A2" s="153"/>
      <c r="B2" s="27"/>
      <c r="C2" s="166">
        <v>38111</v>
      </c>
      <c r="D2" s="145" t="s">
        <v>106</v>
      </c>
      <c r="E2" s="146"/>
      <c r="F2" s="146"/>
      <c r="G2" s="147"/>
      <c r="H2" s="146"/>
      <c r="I2" s="146"/>
      <c r="J2" s="146"/>
      <c r="K2" s="146"/>
      <c r="L2" s="148"/>
      <c r="M2" s="146"/>
      <c r="N2" s="149"/>
      <c r="O2" s="147"/>
      <c r="P2" s="158"/>
      <c r="Q2" s="158"/>
      <c r="R2" s="158"/>
      <c r="S2" s="158"/>
      <c r="T2" s="263">
        <v>4</v>
      </c>
      <c r="U2" s="263"/>
      <c r="V2" s="263"/>
      <c r="W2" s="263"/>
      <c r="X2" s="159"/>
      <c r="Y2" s="159"/>
      <c r="Z2" s="159"/>
      <c r="AA2" s="159"/>
      <c r="AB2" s="159"/>
      <c r="AC2" s="159"/>
      <c r="AD2" s="159"/>
      <c r="AF2" s="51">
        <v>1</v>
      </c>
    </row>
    <row r="3" spans="1:30" ht="26.25" customHeight="1">
      <c r="A3" s="153"/>
      <c r="B3" s="27"/>
      <c r="C3" s="34"/>
      <c r="D3" s="63"/>
      <c r="E3" s="29"/>
      <c r="F3" s="29"/>
      <c r="G3" s="27"/>
      <c r="H3" s="29"/>
      <c r="I3" s="29"/>
      <c r="J3" s="29"/>
      <c r="K3" s="29"/>
      <c r="L3" s="65"/>
      <c r="M3" s="29"/>
      <c r="N3" s="68"/>
      <c r="O3" s="27"/>
      <c r="P3" s="159"/>
      <c r="Q3" s="159"/>
      <c r="R3" s="159"/>
      <c r="S3" s="159"/>
      <c r="T3" s="138"/>
      <c r="U3" s="138"/>
      <c r="V3" s="138"/>
      <c r="W3" s="138"/>
      <c r="X3" s="159"/>
      <c r="Y3" s="159"/>
      <c r="Z3" s="159"/>
      <c r="AA3" s="159"/>
      <c r="AB3" s="159"/>
      <c r="AC3" s="159"/>
      <c r="AD3" s="159"/>
    </row>
    <row r="4" spans="1:30" s="27" customFormat="1" ht="36" customHeight="1">
      <c r="A4" s="124"/>
      <c r="B4" s="151" t="s">
        <v>107</v>
      </c>
      <c r="C4" s="167" t="s">
        <v>108</v>
      </c>
      <c r="D4" s="273" t="str">
        <f>C5</f>
        <v>アビーカ米沢</v>
      </c>
      <c r="E4" s="274"/>
      <c r="F4" s="274"/>
      <c r="G4" s="274" t="str">
        <f>C7</f>
        <v>ふじかげSC山形</v>
      </c>
      <c r="H4" s="274"/>
      <c r="I4" s="274"/>
      <c r="J4" s="274" t="str">
        <f>C9</f>
        <v>南原SSS若鷹</v>
      </c>
      <c r="K4" s="274"/>
      <c r="L4" s="274"/>
      <c r="M4" s="274" t="str">
        <f>C11</f>
        <v>河東SSS</v>
      </c>
      <c r="N4" s="274"/>
      <c r="O4" s="274"/>
      <c r="P4" s="125" t="s">
        <v>97</v>
      </c>
      <c r="Q4" s="125" t="s">
        <v>0</v>
      </c>
      <c r="R4" s="125" t="s">
        <v>86</v>
      </c>
      <c r="S4" s="125" t="s">
        <v>87</v>
      </c>
      <c r="T4" s="125" t="s">
        <v>1</v>
      </c>
      <c r="U4" s="125" t="s">
        <v>2</v>
      </c>
      <c r="V4" s="126" t="s">
        <v>88</v>
      </c>
      <c r="W4" s="127" t="s">
        <v>89</v>
      </c>
      <c r="X4" s="125" t="s">
        <v>5</v>
      </c>
      <c r="Y4" s="125" t="s">
        <v>90</v>
      </c>
      <c r="Z4" s="125" t="s">
        <v>3</v>
      </c>
      <c r="AA4" s="125" t="s">
        <v>91</v>
      </c>
      <c r="AB4" s="125" t="s">
        <v>4</v>
      </c>
      <c r="AC4" s="125" t="s">
        <v>6</v>
      </c>
      <c r="AD4" s="128" t="s">
        <v>41</v>
      </c>
    </row>
    <row r="5" spans="1:30" s="129" customFormat="1" ht="18" customHeight="1">
      <c r="A5" s="289" t="s">
        <v>109</v>
      </c>
      <c r="B5" s="285">
        <v>1</v>
      </c>
      <c r="C5" s="267" t="str">
        <f>ﾄｯﾌﾟ!B6</f>
        <v>アビーカ米沢</v>
      </c>
      <c r="D5" s="278"/>
      <c r="E5" s="279"/>
      <c r="F5" s="279"/>
      <c r="G5" s="275" t="str">
        <f>IF(G6="","",IF(G6=I6,"△",IF(G6&gt;I6,"○","●")))</f>
        <v>●</v>
      </c>
      <c r="H5" s="276"/>
      <c r="I5" s="277"/>
      <c r="J5" s="275" t="str">
        <f>IF(J6="","",IF(J6=L6,"△",IF(J6&gt;L6,"○","●")))</f>
        <v>○</v>
      </c>
      <c r="K5" s="276"/>
      <c r="L5" s="277"/>
      <c r="M5" s="275" t="str">
        <f>IF(M6="","",IF(M6=O6,"△",IF(M6&gt;O6,"○","●")))</f>
        <v>○</v>
      </c>
      <c r="N5" s="276"/>
      <c r="O5" s="277"/>
      <c r="P5" s="265">
        <f>COUNTIF(D5:O5,ｺｰﾄﾞ!$F$2)</f>
        <v>2</v>
      </c>
      <c r="Q5" s="265">
        <f>COUNTIF(D5:O5,ｺｰﾄﾞ!$G$2)</f>
        <v>0</v>
      </c>
      <c r="R5" s="265">
        <f>COUNTIF(D5:O5,ｺｰﾄﾞ!$H$2)</f>
        <v>1</v>
      </c>
      <c r="S5" s="265">
        <f>P5*3+Q5</f>
        <v>6</v>
      </c>
      <c r="T5" s="265">
        <f>SUM(D6,G6,J6,M6)</f>
        <v>5</v>
      </c>
      <c r="U5" s="265">
        <f>SUM(F6,I6,L6,O6)</f>
        <v>4</v>
      </c>
      <c r="V5" s="281">
        <f>T5-U5</f>
        <v>1</v>
      </c>
      <c r="W5" s="295">
        <f>RANK(S5,S5:S12,0)</f>
        <v>2</v>
      </c>
      <c r="X5" s="265">
        <f>VLOOKUP(W5,ｺｰﾄﾞ!$A$2:$D$5,2,2)</f>
        <v>700</v>
      </c>
      <c r="Y5" s="265">
        <f>RANK(V5,V5:V12,0)</f>
        <v>3</v>
      </c>
      <c r="Z5" s="265">
        <f>VLOOKUP(Y5,ｺｰﾄﾞ!$A$2:$D$5,3,3)</f>
        <v>60</v>
      </c>
      <c r="AA5" s="265">
        <f>RANK(T5,T5:T12,0)</f>
        <v>2</v>
      </c>
      <c r="AB5" s="265">
        <f>VLOOKUP(AA5,ｺｰﾄﾞ!$A$2:$D$5,4,1)</f>
        <v>7</v>
      </c>
      <c r="AC5" s="265">
        <f>SUM(X5,Z5,AB5)</f>
        <v>767</v>
      </c>
      <c r="AD5" s="283">
        <f>RANK(AC5,AC5:AC12)</f>
        <v>2</v>
      </c>
    </row>
    <row r="6" spans="1:32" s="114" customFormat="1" ht="18" customHeight="1">
      <c r="A6" s="290"/>
      <c r="B6" s="286"/>
      <c r="C6" s="268"/>
      <c r="D6" s="280"/>
      <c r="E6" s="269"/>
      <c r="F6" s="269"/>
      <c r="G6" s="131">
        <f>IF('1日目'!F11="","",'1日目'!D10)</f>
        <v>1</v>
      </c>
      <c r="H6" s="132" t="s">
        <v>42</v>
      </c>
      <c r="I6" s="133">
        <f>IF('1日目'!H11="","",'1日目'!J10)</f>
        <v>3</v>
      </c>
      <c r="J6" s="131">
        <f>IF('1日目'!F6="","",'1日目'!D5)</f>
        <v>2</v>
      </c>
      <c r="K6" s="132" t="s">
        <v>42</v>
      </c>
      <c r="L6" s="133">
        <f>IF('1日目'!H6="","",'1日目'!J5)</f>
        <v>1</v>
      </c>
      <c r="M6" s="131">
        <f>IF('1日目'!F16="","",'1日目'!D15)</f>
        <v>2</v>
      </c>
      <c r="N6" s="132" t="s">
        <v>42</v>
      </c>
      <c r="O6" s="133">
        <f>IF('1日目'!H16="","",'1日目'!J15)</f>
        <v>0</v>
      </c>
      <c r="P6" s="264"/>
      <c r="Q6" s="264"/>
      <c r="R6" s="264"/>
      <c r="S6" s="264"/>
      <c r="T6" s="264"/>
      <c r="U6" s="264"/>
      <c r="V6" s="282"/>
      <c r="W6" s="287"/>
      <c r="X6" s="264"/>
      <c r="Y6" s="264"/>
      <c r="Z6" s="264"/>
      <c r="AA6" s="264"/>
      <c r="AB6" s="264"/>
      <c r="AC6" s="264"/>
      <c r="AD6" s="266"/>
      <c r="AE6" s="130">
        <v>1</v>
      </c>
      <c r="AF6" s="114" t="str">
        <f>IF(AF2="","",IF(AD5=1,C5,IF(AD7=1,C7,IF(AD9=1,C9,C11))))</f>
        <v>ふじかげSC山形</v>
      </c>
    </row>
    <row r="7" spans="1:30" s="114" customFormat="1" ht="18" customHeight="1">
      <c r="A7" s="290"/>
      <c r="B7" s="286">
        <v>2</v>
      </c>
      <c r="C7" s="268" t="str">
        <f>ﾄｯﾌﾟ!B7</f>
        <v>ふじかげSC山形</v>
      </c>
      <c r="D7" s="270" t="str">
        <f>IF(G6="","",IF(D8=F8,"△",IF(D8&gt;F8,"○","●")))</f>
        <v>○</v>
      </c>
      <c r="E7" s="270"/>
      <c r="F7" s="271"/>
      <c r="G7" s="269"/>
      <c r="H7" s="269"/>
      <c r="I7" s="269"/>
      <c r="J7" s="272" t="str">
        <f>IF(J8="","",IF(J8=L8,"△",IF(J8&gt;L8,"○","●")))</f>
        <v>○</v>
      </c>
      <c r="K7" s="270"/>
      <c r="L7" s="271"/>
      <c r="M7" s="272" t="str">
        <f>IF(M8="","",IF(M8=O8,"△",IF(M8&gt;O8,"○","●")))</f>
        <v>○</v>
      </c>
      <c r="N7" s="270"/>
      <c r="O7" s="271"/>
      <c r="P7" s="264">
        <f>COUNTIF(D7:O7,ｺｰﾄﾞ!$F$2)</f>
        <v>3</v>
      </c>
      <c r="Q7" s="264">
        <f>COUNTIF(D7:O7,ｺｰﾄﾞ!$G$2)</f>
        <v>0</v>
      </c>
      <c r="R7" s="264">
        <f>COUNTIF(D7:O7,ｺｰﾄﾞ!$H$2)</f>
        <v>0</v>
      </c>
      <c r="S7" s="264">
        <f>P7*3+Q7</f>
        <v>9</v>
      </c>
      <c r="T7" s="264">
        <f>SUM(D8,G8,J8,M8)</f>
        <v>5</v>
      </c>
      <c r="U7" s="264">
        <f>SUM(F8,I8,L8,O8)</f>
        <v>1</v>
      </c>
      <c r="V7" s="282">
        <f>T7-U7</f>
        <v>4</v>
      </c>
      <c r="W7" s="287">
        <f>RANK(S7,S5:S12,0)</f>
        <v>1</v>
      </c>
      <c r="X7" s="264">
        <f>VLOOKUP(W7,ｺｰﾄﾞ!$A$2:$D$5,2,2)</f>
        <v>800</v>
      </c>
      <c r="Y7" s="264">
        <f>RANK(V7,V5:V12,0)</f>
        <v>1</v>
      </c>
      <c r="Z7" s="264">
        <f>VLOOKUP(Y7,ｺｰﾄﾞ!$A$2:$D$5,3,3)</f>
        <v>80</v>
      </c>
      <c r="AA7" s="264">
        <f>RANK(T7,T5:T12,0)</f>
        <v>2</v>
      </c>
      <c r="AB7" s="264">
        <f>VLOOKUP(AA7,ｺｰﾄﾞ!$A$2:$D$5,4,1)</f>
        <v>7</v>
      </c>
      <c r="AC7" s="264">
        <f>SUM(X7,Z7,AB7)</f>
        <v>887</v>
      </c>
      <c r="AD7" s="266">
        <f>RANK(AC7,AC5:AC12)</f>
        <v>1</v>
      </c>
    </row>
    <row r="8" spans="1:32" s="114" customFormat="1" ht="18" customHeight="1">
      <c r="A8" s="290"/>
      <c r="B8" s="286"/>
      <c r="C8" s="268"/>
      <c r="D8" s="132">
        <f>IF(I6="","",I6)</f>
        <v>3</v>
      </c>
      <c r="E8" s="132" t="s">
        <v>42</v>
      </c>
      <c r="F8" s="133">
        <f>IF(G6="","",G6)</f>
        <v>1</v>
      </c>
      <c r="G8" s="269"/>
      <c r="H8" s="269"/>
      <c r="I8" s="269"/>
      <c r="J8" s="131">
        <f>IF('1日目'!F18="","",'1日目'!D17)</f>
        <v>1</v>
      </c>
      <c r="K8" s="132" t="s">
        <v>42</v>
      </c>
      <c r="L8" s="133">
        <f>IF('1日目'!H18="","",'1日目'!J17)</f>
        <v>0</v>
      </c>
      <c r="M8" s="131">
        <f>IF('1日目'!F8="","",'1日目'!D7)</f>
        <v>1</v>
      </c>
      <c r="N8" s="132" t="s">
        <v>42</v>
      </c>
      <c r="O8" s="133">
        <f>IF('1日目'!H8="","",'1日目'!J7)</f>
        <v>0</v>
      </c>
      <c r="P8" s="264"/>
      <c r="Q8" s="264"/>
      <c r="R8" s="264"/>
      <c r="S8" s="264"/>
      <c r="T8" s="264"/>
      <c r="U8" s="264"/>
      <c r="V8" s="282"/>
      <c r="W8" s="287"/>
      <c r="X8" s="264"/>
      <c r="Y8" s="264"/>
      <c r="Z8" s="264"/>
      <c r="AA8" s="264"/>
      <c r="AB8" s="264"/>
      <c r="AC8" s="264"/>
      <c r="AD8" s="266"/>
      <c r="AE8" s="130">
        <v>2</v>
      </c>
      <c r="AF8" s="114" t="str">
        <f>IF(AF$2="","",IF($AD5=2,$C5,IF($AD7=2,$C7,IF($AD9=2,$C9,$C11))))</f>
        <v>アビーカ米沢</v>
      </c>
    </row>
    <row r="9" spans="1:30" s="114" customFormat="1" ht="18" customHeight="1">
      <c r="A9" s="290"/>
      <c r="B9" s="286">
        <v>3</v>
      </c>
      <c r="C9" s="268" t="str">
        <f>ﾄｯﾌﾟ!B8</f>
        <v>南原SSS若鷹</v>
      </c>
      <c r="D9" s="270" t="str">
        <f>IF(J6="","",IF(D10=F10,"△",IF(D10&gt;F10,"○","●")))</f>
        <v>●</v>
      </c>
      <c r="E9" s="270"/>
      <c r="F9" s="271"/>
      <c r="G9" s="272" t="str">
        <f>IF(J8="","",IF(G10=I10,"△",IF(G10&gt;I10,"○","●")))</f>
        <v>●</v>
      </c>
      <c r="H9" s="270"/>
      <c r="I9" s="271"/>
      <c r="J9" s="269"/>
      <c r="K9" s="269"/>
      <c r="L9" s="269"/>
      <c r="M9" s="272" t="str">
        <f>IF(M10="","",IF(M10=O10,"△",IF(M10&gt;O10,"○","●")))</f>
        <v>○</v>
      </c>
      <c r="N9" s="270"/>
      <c r="O9" s="271"/>
      <c r="P9" s="264">
        <f>COUNTIF(D9:O9,ｺｰﾄﾞ!$F$2)</f>
        <v>1</v>
      </c>
      <c r="Q9" s="264">
        <f>COUNTIF(D9:O9,ｺｰﾄﾞ!$G$2)</f>
        <v>0</v>
      </c>
      <c r="R9" s="264">
        <f>COUNTIF(D9:O9,ｺｰﾄﾞ!$H$2)</f>
        <v>2</v>
      </c>
      <c r="S9" s="264">
        <f>P9*3+Q9</f>
        <v>3</v>
      </c>
      <c r="T9" s="264">
        <f>SUM(D10,G10,J10,M10)</f>
        <v>6</v>
      </c>
      <c r="U9" s="264">
        <f>SUM(F10,I10,L10,O10)</f>
        <v>3</v>
      </c>
      <c r="V9" s="282">
        <f>T9-U9</f>
        <v>3</v>
      </c>
      <c r="W9" s="287">
        <f>RANK(S9,S5:S12,0)</f>
        <v>3</v>
      </c>
      <c r="X9" s="264">
        <f>VLOOKUP(W9,ｺｰﾄﾞ!$A$2:$D$5,2,2)</f>
        <v>600</v>
      </c>
      <c r="Y9" s="264">
        <f>RANK(V9,V5:V12,0)</f>
        <v>2</v>
      </c>
      <c r="Z9" s="264">
        <f>VLOOKUP(Y9,ｺｰﾄﾞ!$A$2:$D$5,3,3)</f>
        <v>70</v>
      </c>
      <c r="AA9" s="264">
        <f>RANK(T9,T5:T12,0)</f>
        <v>1</v>
      </c>
      <c r="AB9" s="264">
        <f>VLOOKUP(AA9,ｺｰﾄﾞ!$A$2:$D$5,4,1)</f>
        <v>8</v>
      </c>
      <c r="AC9" s="264">
        <f>SUM(X9,Z9,AB9)</f>
        <v>678</v>
      </c>
      <c r="AD9" s="266">
        <f>RANK(AC9,AC5:AC12)</f>
        <v>3</v>
      </c>
    </row>
    <row r="10" spans="1:32" s="114" customFormat="1" ht="18" customHeight="1">
      <c r="A10" s="290"/>
      <c r="B10" s="286"/>
      <c r="C10" s="268"/>
      <c r="D10" s="132">
        <f>IF(L6="","",L6)</f>
        <v>1</v>
      </c>
      <c r="E10" s="132" t="s">
        <v>42</v>
      </c>
      <c r="F10" s="133">
        <f>IF(J6="","",J6)</f>
        <v>2</v>
      </c>
      <c r="G10" s="131">
        <f>IF(L8="","",L8)</f>
        <v>0</v>
      </c>
      <c r="H10" s="132" t="s">
        <v>42</v>
      </c>
      <c r="I10" s="133">
        <f>IF(J8="","",J8)</f>
        <v>1</v>
      </c>
      <c r="J10" s="269"/>
      <c r="K10" s="269"/>
      <c r="L10" s="269"/>
      <c r="M10" s="131">
        <f>IF('1日目'!F13="","",'1日目'!D12)</f>
        <v>5</v>
      </c>
      <c r="N10" s="132" t="s">
        <v>42</v>
      </c>
      <c r="O10" s="133">
        <f>IF('1日目'!H13="","",'1日目'!J12)</f>
        <v>0</v>
      </c>
      <c r="P10" s="264"/>
      <c r="Q10" s="264"/>
      <c r="R10" s="264"/>
      <c r="S10" s="264"/>
      <c r="T10" s="264"/>
      <c r="U10" s="264"/>
      <c r="V10" s="282"/>
      <c r="W10" s="287"/>
      <c r="X10" s="264"/>
      <c r="Y10" s="264"/>
      <c r="Z10" s="264"/>
      <c r="AA10" s="264"/>
      <c r="AB10" s="264"/>
      <c r="AC10" s="264"/>
      <c r="AD10" s="266"/>
      <c r="AE10" s="130">
        <v>3</v>
      </c>
      <c r="AF10" s="114" t="str">
        <f>IF(AF$2="","",IF($AD5=3,$C5,IF($AD7=3,$C7,IF($AD9=3,$C9,$C11))))</f>
        <v>南原SSS若鷹</v>
      </c>
    </row>
    <row r="11" spans="1:30" s="114" customFormat="1" ht="18" customHeight="1">
      <c r="A11" s="290"/>
      <c r="B11" s="286">
        <v>4</v>
      </c>
      <c r="C11" s="268" t="str">
        <f>ﾄｯﾌﾟ!B9</f>
        <v>河東SSS</v>
      </c>
      <c r="D11" s="270" t="str">
        <f>IF(J8="","",IF(D12=F12,"△",IF(D12&gt;F12,"○","●")))</f>
        <v>●</v>
      </c>
      <c r="E11" s="270"/>
      <c r="F11" s="271"/>
      <c r="G11" s="272" t="str">
        <f>IF(M8="","",IF(G12=I12,"△",IF(G12&gt;I12,"○","●")))</f>
        <v>●</v>
      </c>
      <c r="H11" s="270"/>
      <c r="I11" s="271"/>
      <c r="J11" s="272" t="str">
        <f>IF(M10="","",IF(J12=L12,"△",IF(J12&gt;L12,"○","●")))</f>
        <v>●</v>
      </c>
      <c r="K11" s="270"/>
      <c r="L11" s="271"/>
      <c r="M11" s="269"/>
      <c r="N11" s="269"/>
      <c r="O11" s="269"/>
      <c r="P11" s="264">
        <f>COUNTIF(D11:O11,ｺｰﾄﾞ!$F$2)</f>
        <v>0</v>
      </c>
      <c r="Q11" s="264">
        <f>COUNTIF(D11:O11,ｺｰﾄﾞ!$G$2)</f>
        <v>0</v>
      </c>
      <c r="R11" s="264">
        <f>COUNTIF(D11:O11,ｺｰﾄﾞ!$H$2)</f>
        <v>3</v>
      </c>
      <c r="S11" s="264">
        <f>P11*3+Q11</f>
        <v>0</v>
      </c>
      <c r="T11" s="264">
        <f>SUM(D12,G12,J12,M12)</f>
        <v>0</v>
      </c>
      <c r="U11" s="264">
        <f>SUM(F12,I12,L12,O12)</f>
        <v>8</v>
      </c>
      <c r="V11" s="282">
        <f>T11-U11</f>
        <v>-8</v>
      </c>
      <c r="W11" s="287">
        <f>RANK(S11,S5:S12,0)</f>
        <v>4</v>
      </c>
      <c r="X11" s="264">
        <f>VLOOKUP(W11,ｺｰﾄﾞ!$A$2:$D$5,2,2)</f>
        <v>500</v>
      </c>
      <c r="Y11" s="264">
        <f>RANK(V11,V5:V12,0)</f>
        <v>4</v>
      </c>
      <c r="Z11" s="264">
        <f>VLOOKUP(Y11,ｺｰﾄﾞ!$A$2:$D$5,3,3)</f>
        <v>50</v>
      </c>
      <c r="AA11" s="264">
        <f>RANK(T11,T5:T12,0)</f>
        <v>4</v>
      </c>
      <c r="AB11" s="264">
        <f>VLOOKUP(AA11,ｺｰﾄﾞ!$A$2:$D$5,4,1)</f>
        <v>5</v>
      </c>
      <c r="AC11" s="264">
        <f>SUM(X11,Z11,AB11)</f>
        <v>555</v>
      </c>
      <c r="AD11" s="266">
        <f>RANK(AC11,AC5:AC12)</f>
        <v>4</v>
      </c>
    </row>
    <row r="12" spans="1:32" s="114" customFormat="1" ht="18" customHeight="1">
      <c r="A12" s="291"/>
      <c r="B12" s="296"/>
      <c r="C12" s="297"/>
      <c r="D12" s="134">
        <f>IF(O6="","",O6)</f>
        <v>0</v>
      </c>
      <c r="E12" s="134" t="s">
        <v>42</v>
      </c>
      <c r="F12" s="135">
        <f>IF(M6="","",M6)</f>
        <v>2</v>
      </c>
      <c r="G12" s="136">
        <f>IF(O8="","",O8)</f>
        <v>0</v>
      </c>
      <c r="H12" s="134" t="s">
        <v>42</v>
      </c>
      <c r="I12" s="135">
        <f>IF(M8="","",M8)</f>
        <v>1</v>
      </c>
      <c r="J12" s="136">
        <f>IF(O10="","",O10)</f>
        <v>0</v>
      </c>
      <c r="K12" s="134" t="s">
        <v>42</v>
      </c>
      <c r="L12" s="135">
        <f>IF(M10="","",M10)</f>
        <v>5</v>
      </c>
      <c r="M12" s="294"/>
      <c r="N12" s="294"/>
      <c r="O12" s="294"/>
      <c r="P12" s="288"/>
      <c r="Q12" s="288"/>
      <c r="R12" s="288"/>
      <c r="S12" s="288"/>
      <c r="T12" s="288"/>
      <c r="U12" s="288"/>
      <c r="V12" s="298"/>
      <c r="W12" s="299"/>
      <c r="X12" s="288"/>
      <c r="Y12" s="288"/>
      <c r="Z12" s="288"/>
      <c r="AA12" s="288"/>
      <c r="AB12" s="288"/>
      <c r="AC12" s="288"/>
      <c r="AD12" s="284"/>
      <c r="AE12" s="130">
        <v>4</v>
      </c>
      <c r="AF12" s="114" t="str">
        <f>IF(AF$2="","",IF($AD5=4,$C5,IF($AD7=4,$C7,IF($AD9=4,$C9,$C11))))</f>
        <v>河東SSS</v>
      </c>
    </row>
    <row r="13" spans="3:31" s="114" customFormat="1" ht="26.25" customHeight="1">
      <c r="C13" s="164"/>
      <c r="P13" s="160"/>
      <c r="Q13" s="160"/>
      <c r="R13" s="160"/>
      <c r="S13" s="160"/>
      <c r="T13" s="160"/>
      <c r="U13" s="160"/>
      <c r="V13" s="161"/>
      <c r="W13" s="160"/>
      <c r="X13" s="160"/>
      <c r="Y13" s="160"/>
      <c r="Z13" s="160"/>
      <c r="AA13" s="160"/>
      <c r="AB13" s="160"/>
      <c r="AC13" s="160"/>
      <c r="AD13" s="162"/>
      <c r="AE13" s="130"/>
    </row>
    <row r="14" spans="1:30" s="114" customFormat="1" ht="36" customHeight="1">
      <c r="A14" s="124"/>
      <c r="B14" s="151" t="s">
        <v>92</v>
      </c>
      <c r="C14" s="167" t="s">
        <v>93</v>
      </c>
      <c r="D14" s="273" t="str">
        <f>C15</f>
        <v>FCアルカディア</v>
      </c>
      <c r="E14" s="274"/>
      <c r="F14" s="274"/>
      <c r="G14" s="274" t="str">
        <f>C17</f>
        <v>鵜飼ｻｯｶｰｸﾗﾌﾞ</v>
      </c>
      <c r="H14" s="274"/>
      <c r="I14" s="274"/>
      <c r="J14" s="274" t="str">
        <f>C19</f>
        <v>ＴＭＴ　SC</v>
      </c>
      <c r="K14" s="274"/>
      <c r="L14" s="274"/>
      <c r="M14" s="274" t="str">
        <f>C21</f>
        <v>喜多方中央SSS</v>
      </c>
      <c r="N14" s="274"/>
      <c r="O14" s="274"/>
      <c r="P14" s="125" t="s">
        <v>97</v>
      </c>
      <c r="Q14" s="125" t="s">
        <v>0</v>
      </c>
      <c r="R14" s="125" t="s">
        <v>94</v>
      </c>
      <c r="S14" s="125" t="s">
        <v>95</v>
      </c>
      <c r="T14" s="125" t="s">
        <v>1</v>
      </c>
      <c r="U14" s="125" t="s">
        <v>2</v>
      </c>
      <c r="V14" s="126" t="s">
        <v>96</v>
      </c>
      <c r="W14" s="127" t="s">
        <v>89</v>
      </c>
      <c r="X14" s="125" t="s">
        <v>5</v>
      </c>
      <c r="Y14" s="125" t="s">
        <v>90</v>
      </c>
      <c r="Z14" s="125" t="s">
        <v>3</v>
      </c>
      <c r="AA14" s="125" t="s">
        <v>91</v>
      </c>
      <c r="AB14" s="125" t="s">
        <v>4</v>
      </c>
      <c r="AC14" s="125" t="s">
        <v>6</v>
      </c>
      <c r="AD14" s="128" t="s">
        <v>41</v>
      </c>
    </row>
    <row r="15" spans="1:30" s="129" customFormat="1" ht="18" customHeight="1">
      <c r="A15" s="289" t="s">
        <v>110</v>
      </c>
      <c r="B15" s="285">
        <v>1</v>
      </c>
      <c r="C15" s="267" t="str">
        <f>ﾄｯﾌﾟ!D6</f>
        <v>FCアルカディア</v>
      </c>
      <c r="D15" s="278"/>
      <c r="E15" s="279"/>
      <c r="F15" s="279"/>
      <c r="G15" s="275" t="str">
        <f>IF(G16="","",IF(G16=I16,"△",IF(G16&gt;I16,"○","●")))</f>
        <v>●</v>
      </c>
      <c r="H15" s="276"/>
      <c r="I15" s="277"/>
      <c r="J15" s="275" t="str">
        <f>IF(J16="","",IF(J16=L16,"△",IF(J16&gt;L16,"○","●")))</f>
        <v>△</v>
      </c>
      <c r="K15" s="276"/>
      <c r="L15" s="277"/>
      <c r="M15" s="275" t="str">
        <f>IF(M16="","",IF(M16=O16,"△",IF(M16&gt;O16,"○","●")))</f>
        <v>○</v>
      </c>
      <c r="N15" s="276"/>
      <c r="O15" s="277"/>
      <c r="P15" s="265">
        <f>COUNTIF(D15:O15,ｺｰﾄﾞ!$F$2)</f>
        <v>1</v>
      </c>
      <c r="Q15" s="265">
        <f>COUNTIF(D15:O15,ｺｰﾄﾞ!$G$2)</f>
        <v>1</v>
      </c>
      <c r="R15" s="265">
        <f>COUNTIF(D15:O15,ｺｰﾄﾞ!$H$2)</f>
        <v>1</v>
      </c>
      <c r="S15" s="265">
        <f>P15*3+Q15</f>
        <v>4</v>
      </c>
      <c r="T15" s="265">
        <f>SUM(D16,G16,J16,M16)</f>
        <v>3</v>
      </c>
      <c r="U15" s="265">
        <f>SUM(F16,I16,L16,O16)</f>
        <v>4</v>
      </c>
      <c r="V15" s="281">
        <f>T15-U15</f>
        <v>-1</v>
      </c>
      <c r="W15" s="295">
        <f>RANK(S15,S15:S22,0)</f>
        <v>2</v>
      </c>
      <c r="X15" s="265">
        <f>VLOOKUP(W15,ｺｰﾄﾞ!$A$2:$D$5,2,2)</f>
        <v>700</v>
      </c>
      <c r="Y15" s="265">
        <f>RANK(V15,V15:V22,0)</f>
        <v>3</v>
      </c>
      <c r="Z15" s="265">
        <f>VLOOKUP(Y15,ｺｰﾄﾞ!$A$2:$D$5,3,3)</f>
        <v>60</v>
      </c>
      <c r="AA15" s="265">
        <f>RANK(T15,T15:T22,0)</f>
        <v>3</v>
      </c>
      <c r="AB15" s="265">
        <f>VLOOKUP(AA15,ｺｰﾄﾞ!$A$2:$D$5,4,1)</f>
        <v>6</v>
      </c>
      <c r="AC15" s="265">
        <f>SUM(X15,Z15,AB15)</f>
        <v>766</v>
      </c>
      <c r="AD15" s="283">
        <f>RANK(AC15,AC15:AC22)</f>
        <v>3</v>
      </c>
    </row>
    <row r="16" spans="1:32" s="114" customFormat="1" ht="18" customHeight="1">
      <c r="A16" s="292"/>
      <c r="B16" s="286"/>
      <c r="C16" s="268"/>
      <c r="D16" s="280"/>
      <c r="E16" s="269"/>
      <c r="F16" s="269"/>
      <c r="G16" s="131">
        <f>IF('1日目'!F28="","",'1日目'!D27)</f>
        <v>0</v>
      </c>
      <c r="H16" s="132" t="s">
        <v>42</v>
      </c>
      <c r="I16" s="133">
        <f>IF('1日目'!H28="","",'1日目'!J27)</f>
        <v>3</v>
      </c>
      <c r="J16" s="131">
        <f>IF('1日目'!F23="","",'1日目'!D22)</f>
        <v>0</v>
      </c>
      <c r="K16" s="132" t="s">
        <v>42</v>
      </c>
      <c r="L16" s="133">
        <f>IF('1日目'!H23="","",'1日目'!J22)</f>
        <v>0</v>
      </c>
      <c r="M16" s="131">
        <f>IF('1日目'!F33="","",'1日目'!D32)</f>
        <v>3</v>
      </c>
      <c r="N16" s="132" t="s">
        <v>42</v>
      </c>
      <c r="O16" s="133">
        <f>IF('1日目'!H33="","",'1日目'!J32)</f>
        <v>1</v>
      </c>
      <c r="P16" s="264"/>
      <c r="Q16" s="264"/>
      <c r="R16" s="264"/>
      <c r="S16" s="264"/>
      <c r="T16" s="264"/>
      <c r="U16" s="264"/>
      <c r="V16" s="282"/>
      <c r="W16" s="287"/>
      <c r="X16" s="264"/>
      <c r="Y16" s="264"/>
      <c r="Z16" s="264"/>
      <c r="AA16" s="264"/>
      <c r="AB16" s="264"/>
      <c r="AC16" s="264"/>
      <c r="AD16" s="266"/>
      <c r="AE16" s="130">
        <v>1</v>
      </c>
      <c r="AF16" s="114" t="str">
        <f>IF($AF$2="","",IF(AD15=1,C15,IF(AD17=1,C17,IF(AD19=1,C19,C21))))</f>
        <v>鵜飼ｻｯｶｰｸﾗﾌﾞ</v>
      </c>
    </row>
    <row r="17" spans="1:30" s="114" customFormat="1" ht="18" customHeight="1">
      <c r="A17" s="292"/>
      <c r="B17" s="286">
        <v>2</v>
      </c>
      <c r="C17" s="268" t="str">
        <f>ﾄｯﾌﾟ!D7</f>
        <v>鵜飼ｻｯｶｰｸﾗﾌﾞ</v>
      </c>
      <c r="D17" s="270" t="str">
        <f>IF(G16="","",IF(D18=F18,"△",IF(D18&gt;F18,"○","●")))</f>
        <v>○</v>
      </c>
      <c r="E17" s="270"/>
      <c r="F17" s="271"/>
      <c r="G17" s="269"/>
      <c r="H17" s="269"/>
      <c r="I17" s="269"/>
      <c r="J17" s="272" t="str">
        <f>IF(J18="","",IF(J18=L18,"△",IF(J18&gt;L18,"○","●")))</f>
        <v>○</v>
      </c>
      <c r="K17" s="270"/>
      <c r="L17" s="271"/>
      <c r="M17" s="272" t="str">
        <f>IF(M18="","",IF(M18=O18,"△",IF(M18&gt;O18,"○","●")))</f>
        <v>○</v>
      </c>
      <c r="N17" s="270"/>
      <c r="O17" s="271"/>
      <c r="P17" s="264">
        <f>COUNTIF(D17:O17,ｺｰﾄﾞ!$F$2)</f>
        <v>3</v>
      </c>
      <c r="Q17" s="264">
        <f>COUNTIF(D17:O17,ｺｰﾄﾞ!$G$2)</f>
        <v>0</v>
      </c>
      <c r="R17" s="264">
        <f>COUNTIF(D17:O17,ｺｰﾄﾞ!$H$2)</f>
        <v>0</v>
      </c>
      <c r="S17" s="264">
        <f>P17*3+Q17</f>
        <v>9</v>
      </c>
      <c r="T17" s="264">
        <f>SUM(D18,G18,J18,M18)</f>
        <v>6</v>
      </c>
      <c r="U17" s="264">
        <f>SUM(F18,I18,L18,O18)</f>
        <v>0</v>
      </c>
      <c r="V17" s="282">
        <f>T17-U17</f>
        <v>6</v>
      </c>
      <c r="W17" s="287">
        <f>RANK(S17,S15:S22,0)</f>
        <v>1</v>
      </c>
      <c r="X17" s="264">
        <f>VLOOKUP(W17,ｺｰﾄﾞ!$A$2:$D$5,2,2)</f>
        <v>800</v>
      </c>
      <c r="Y17" s="264">
        <f>RANK(V17,V15:V22,0)</f>
        <v>1</v>
      </c>
      <c r="Z17" s="264">
        <f>VLOOKUP(Y17,ｺｰﾄﾞ!$A$2:$D$5,3,3)</f>
        <v>80</v>
      </c>
      <c r="AA17" s="264">
        <f>RANK(T17,T15:T22,0)</f>
        <v>1</v>
      </c>
      <c r="AB17" s="264">
        <f>VLOOKUP(AA17,ｺｰﾄﾞ!$A$2:$D$5,4,1)</f>
        <v>8</v>
      </c>
      <c r="AC17" s="264">
        <f>SUM(X17,Z17,AB17)</f>
        <v>888</v>
      </c>
      <c r="AD17" s="266">
        <f>RANK(AC17,AC15:AC22)</f>
        <v>1</v>
      </c>
    </row>
    <row r="18" spans="1:32" s="114" customFormat="1" ht="18" customHeight="1">
      <c r="A18" s="292"/>
      <c r="B18" s="286"/>
      <c r="C18" s="268"/>
      <c r="D18" s="132">
        <f>IF(I16="","",I16)</f>
        <v>3</v>
      </c>
      <c r="E18" s="132" t="s">
        <v>42</v>
      </c>
      <c r="F18" s="133">
        <f>IF(G16="","",G16)</f>
        <v>0</v>
      </c>
      <c r="G18" s="269"/>
      <c r="H18" s="269"/>
      <c r="I18" s="269"/>
      <c r="J18" s="131">
        <f>IF('1日目'!F35="","",'1日目'!D34)</f>
        <v>1</v>
      </c>
      <c r="K18" s="132" t="s">
        <v>42</v>
      </c>
      <c r="L18" s="133">
        <f>IF('1日目'!H35="","",'1日目'!J34)</f>
        <v>0</v>
      </c>
      <c r="M18" s="131">
        <f>IF('1日目'!F25="","",'1日目'!D24)</f>
        <v>2</v>
      </c>
      <c r="N18" s="132" t="s">
        <v>42</v>
      </c>
      <c r="O18" s="133">
        <f>IF('1日目'!H25="","",'1日目'!J24)</f>
        <v>0</v>
      </c>
      <c r="P18" s="264"/>
      <c r="Q18" s="264"/>
      <c r="R18" s="264"/>
      <c r="S18" s="264"/>
      <c r="T18" s="264"/>
      <c r="U18" s="264"/>
      <c r="V18" s="282"/>
      <c r="W18" s="287"/>
      <c r="X18" s="264"/>
      <c r="Y18" s="264"/>
      <c r="Z18" s="264"/>
      <c r="AA18" s="264"/>
      <c r="AB18" s="264"/>
      <c r="AC18" s="264"/>
      <c r="AD18" s="266"/>
      <c r="AE18" s="130">
        <v>2</v>
      </c>
      <c r="AF18" s="114" t="str">
        <f>IF(AF$2="","",IF($AD15=2,$C15,IF($AD17=2,$C17,IF($AD19=2,$C19,$C21))))</f>
        <v>ＴＭＴ　SC</v>
      </c>
    </row>
    <row r="19" spans="1:30" s="114" customFormat="1" ht="18" customHeight="1">
      <c r="A19" s="292"/>
      <c r="B19" s="286">
        <v>3</v>
      </c>
      <c r="C19" s="268" t="str">
        <f>ﾄｯﾌﾟ!D8</f>
        <v>ＴＭＴ　SC</v>
      </c>
      <c r="D19" s="270" t="str">
        <f>IF(J16="","",IF(D20=F20,"△",IF(D20&gt;F20,"○","●")))</f>
        <v>△</v>
      </c>
      <c r="E19" s="270"/>
      <c r="F19" s="271"/>
      <c r="G19" s="272" t="str">
        <f>IF(J18="","",IF(G20=I20,"△",IF(G20&gt;I20,"○","●")))</f>
        <v>●</v>
      </c>
      <c r="H19" s="270"/>
      <c r="I19" s="271"/>
      <c r="J19" s="269"/>
      <c r="K19" s="269"/>
      <c r="L19" s="269"/>
      <c r="M19" s="272" t="str">
        <f>IF(M20="","",IF(M20=O20,"△",IF(M20&gt;O20,"○","●")))</f>
        <v>○</v>
      </c>
      <c r="N19" s="270"/>
      <c r="O19" s="271"/>
      <c r="P19" s="264">
        <f>COUNTIF(D19:O19,ｺｰﾄﾞ!$F$2)</f>
        <v>1</v>
      </c>
      <c r="Q19" s="264">
        <f>COUNTIF(D19:O19,ｺｰﾄﾞ!$G$2)</f>
        <v>1</v>
      </c>
      <c r="R19" s="264">
        <f>COUNTIF(D19:O19,ｺｰﾄﾞ!$H$2)</f>
        <v>1</v>
      </c>
      <c r="S19" s="264">
        <f>P19*3+Q19</f>
        <v>4</v>
      </c>
      <c r="T19" s="264">
        <f>SUM(D20,G20,J20,M20)</f>
        <v>6</v>
      </c>
      <c r="U19" s="264">
        <f>SUM(F20,I20,L20,O20)</f>
        <v>1</v>
      </c>
      <c r="V19" s="282">
        <f>T19-U19</f>
        <v>5</v>
      </c>
      <c r="W19" s="287">
        <f>RANK(S19,S15:S22,0)</f>
        <v>2</v>
      </c>
      <c r="X19" s="264">
        <f>VLOOKUP(W19,ｺｰﾄﾞ!$A$2:$D$5,2,2)</f>
        <v>700</v>
      </c>
      <c r="Y19" s="264">
        <f>RANK(V19,V15:V22,0)</f>
        <v>2</v>
      </c>
      <c r="Z19" s="264">
        <f>VLOOKUP(Y19,ｺｰﾄﾞ!$A$2:$D$5,3,3)</f>
        <v>70</v>
      </c>
      <c r="AA19" s="264">
        <f>RANK(T19,T15:T22,0)</f>
        <v>1</v>
      </c>
      <c r="AB19" s="264">
        <f>VLOOKUP(AA19,ｺｰﾄﾞ!$A$2:$D$5,4,1)</f>
        <v>8</v>
      </c>
      <c r="AC19" s="264">
        <f>SUM(X19,Z19,AB19)</f>
        <v>778</v>
      </c>
      <c r="AD19" s="266">
        <f>RANK(AC19,AC15:AC22)</f>
        <v>2</v>
      </c>
    </row>
    <row r="20" spans="1:32" s="114" customFormat="1" ht="18" customHeight="1">
      <c r="A20" s="292"/>
      <c r="B20" s="286"/>
      <c r="C20" s="268"/>
      <c r="D20" s="132">
        <f>IF(L16="","",L16)</f>
        <v>0</v>
      </c>
      <c r="E20" s="132" t="s">
        <v>42</v>
      </c>
      <c r="F20" s="133">
        <f>IF(J16="","",J16)</f>
        <v>0</v>
      </c>
      <c r="G20" s="131">
        <f>IF(L18="","",L18)</f>
        <v>0</v>
      </c>
      <c r="H20" s="132" t="s">
        <v>42</v>
      </c>
      <c r="I20" s="133">
        <f>IF(J18="","",J18)</f>
        <v>1</v>
      </c>
      <c r="J20" s="269"/>
      <c r="K20" s="269"/>
      <c r="L20" s="269"/>
      <c r="M20" s="131">
        <f>IF('1日目'!F30="","",'1日目'!D29)</f>
        <v>6</v>
      </c>
      <c r="N20" s="132" t="s">
        <v>42</v>
      </c>
      <c r="O20" s="133">
        <f>IF('1日目'!H30="","",'1日目'!J29)</f>
        <v>0</v>
      </c>
      <c r="P20" s="264"/>
      <c r="Q20" s="264"/>
      <c r="R20" s="264"/>
      <c r="S20" s="264"/>
      <c r="T20" s="264"/>
      <c r="U20" s="264"/>
      <c r="V20" s="282"/>
      <c r="W20" s="287"/>
      <c r="X20" s="264"/>
      <c r="Y20" s="264"/>
      <c r="Z20" s="264"/>
      <c r="AA20" s="264"/>
      <c r="AB20" s="264"/>
      <c r="AC20" s="264"/>
      <c r="AD20" s="266"/>
      <c r="AE20" s="130">
        <v>3</v>
      </c>
      <c r="AF20" s="114" t="str">
        <f>IF(AF$2="","",IF($AD15=3,$C15,IF($AD17=3,$C17,IF($AD19=3,$C19,$C21))))</f>
        <v>FCアルカディア</v>
      </c>
    </row>
    <row r="21" spans="1:30" s="114" customFormat="1" ht="18" customHeight="1">
      <c r="A21" s="292"/>
      <c r="B21" s="286">
        <v>4</v>
      </c>
      <c r="C21" s="268" t="str">
        <f>ﾄｯﾌﾟ!D9</f>
        <v>喜多方中央SSS</v>
      </c>
      <c r="D21" s="270" t="str">
        <f>IF(J18="","",IF(D22=F22,"△",IF(D22&gt;F22,"○","●")))</f>
        <v>●</v>
      </c>
      <c r="E21" s="270"/>
      <c r="F21" s="271"/>
      <c r="G21" s="272" t="str">
        <f>IF(M18="","",IF(G22=I22,"△",IF(G22&gt;I22,"○","●")))</f>
        <v>●</v>
      </c>
      <c r="H21" s="270"/>
      <c r="I21" s="271"/>
      <c r="J21" s="272" t="str">
        <f>IF(M20="","",IF(J22=L22,"△",IF(J22&gt;L22,"○","●")))</f>
        <v>●</v>
      </c>
      <c r="K21" s="270"/>
      <c r="L21" s="271"/>
      <c r="M21" s="269"/>
      <c r="N21" s="269"/>
      <c r="O21" s="269"/>
      <c r="P21" s="264">
        <f>COUNTIF(D21:O21,ｺｰﾄﾞ!$F$2)</f>
        <v>0</v>
      </c>
      <c r="Q21" s="264">
        <f>COUNTIF(D21:O21,ｺｰﾄﾞ!$G$2)</f>
        <v>0</v>
      </c>
      <c r="R21" s="264">
        <f>COUNTIF(D21:O21,ｺｰﾄﾞ!$H$2)</f>
        <v>3</v>
      </c>
      <c r="S21" s="264">
        <f>P21*3+Q21</f>
        <v>0</v>
      </c>
      <c r="T21" s="264">
        <f>SUM(D22,G22,J22,M22)</f>
        <v>1</v>
      </c>
      <c r="U21" s="264">
        <f>SUM(F22,I22,L22,O22)</f>
        <v>11</v>
      </c>
      <c r="V21" s="282">
        <f>T21-U21</f>
        <v>-10</v>
      </c>
      <c r="W21" s="287">
        <f>RANK(S21,S15:S22,0)</f>
        <v>4</v>
      </c>
      <c r="X21" s="264">
        <f>VLOOKUP(W21,ｺｰﾄﾞ!$A$2:$D$5,2,2)</f>
        <v>500</v>
      </c>
      <c r="Y21" s="264">
        <f>RANK(V21,V15:V22,0)</f>
        <v>4</v>
      </c>
      <c r="Z21" s="264">
        <f>VLOOKUP(Y21,ｺｰﾄﾞ!$A$2:$D$5,3,3)</f>
        <v>50</v>
      </c>
      <c r="AA21" s="264">
        <f>RANK(T21,T15:T22,0)</f>
        <v>4</v>
      </c>
      <c r="AB21" s="264">
        <f>VLOOKUP(AA21,ｺｰﾄﾞ!$A$2:$D$5,4,1)</f>
        <v>5</v>
      </c>
      <c r="AC21" s="264">
        <f>SUM(X21,Z21,AB21)</f>
        <v>555</v>
      </c>
      <c r="AD21" s="266">
        <f>RANK(AC21,AC15:AC22)</f>
        <v>4</v>
      </c>
    </row>
    <row r="22" spans="1:32" s="114" customFormat="1" ht="18" customHeight="1">
      <c r="A22" s="293"/>
      <c r="B22" s="296"/>
      <c r="C22" s="297"/>
      <c r="D22" s="134">
        <f>IF(O16="","",O16)</f>
        <v>1</v>
      </c>
      <c r="E22" s="134" t="s">
        <v>42</v>
      </c>
      <c r="F22" s="135">
        <f>IF(M16="","",M16)</f>
        <v>3</v>
      </c>
      <c r="G22" s="136">
        <f>IF(O18="","",O18)</f>
        <v>0</v>
      </c>
      <c r="H22" s="134" t="s">
        <v>42</v>
      </c>
      <c r="I22" s="135">
        <f>IF(M18="","",M18)</f>
        <v>2</v>
      </c>
      <c r="J22" s="136">
        <f>IF(O20="","",O20)</f>
        <v>0</v>
      </c>
      <c r="K22" s="134" t="s">
        <v>42</v>
      </c>
      <c r="L22" s="135">
        <f>IF(M20="","",M20)</f>
        <v>6</v>
      </c>
      <c r="M22" s="294"/>
      <c r="N22" s="294"/>
      <c r="O22" s="294"/>
      <c r="P22" s="288"/>
      <c r="Q22" s="288"/>
      <c r="R22" s="288"/>
      <c r="S22" s="288"/>
      <c r="T22" s="288"/>
      <c r="U22" s="288"/>
      <c r="V22" s="298"/>
      <c r="W22" s="299"/>
      <c r="X22" s="288"/>
      <c r="Y22" s="288"/>
      <c r="Z22" s="288"/>
      <c r="AA22" s="288"/>
      <c r="AB22" s="288"/>
      <c r="AC22" s="288"/>
      <c r="AD22" s="284"/>
      <c r="AE22" s="130">
        <v>4</v>
      </c>
      <c r="AF22" s="114" t="str">
        <f>IF(AF$2="","",IF($AD15=4,$C15,IF($AD17=4,$C17,IF($AD19=4,$C19,$C21))))</f>
        <v>喜多方中央SSS</v>
      </c>
    </row>
    <row r="23" spans="3:31" s="114" customFormat="1" ht="26.25" customHeight="1">
      <c r="C23" s="164"/>
      <c r="P23" s="160"/>
      <c r="Q23" s="160"/>
      <c r="R23" s="160"/>
      <c r="S23" s="160"/>
      <c r="T23" s="160"/>
      <c r="U23" s="160"/>
      <c r="V23" s="161"/>
      <c r="W23" s="160"/>
      <c r="X23" s="160"/>
      <c r="Y23" s="160"/>
      <c r="Z23" s="160"/>
      <c r="AA23" s="160"/>
      <c r="AB23" s="160"/>
      <c r="AC23" s="160"/>
      <c r="AD23" s="162"/>
      <c r="AE23" s="130"/>
    </row>
    <row r="24" spans="1:30" s="114" customFormat="1" ht="36" customHeight="1">
      <c r="A24" s="124"/>
      <c r="B24" s="151" t="s">
        <v>92</v>
      </c>
      <c r="C24" s="167" t="s">
        <v>93</v>
      </c>
      <c r="D24" s="273" t="str">
        <f>C25</f>
        <v>FC宮内2002Jr</v>
      </c>
      <c r="E24" s="274"/>
      <c r="F24" s="274"/>
      <c r="G24" s="274" t="str">
        <f>C27</f>
        <v>町田大蔵SSS</v>
      </c>
      <c r="H24" s="274"/>
      <c r="I24" s="274"/>
      <c r="J24" s="274" t="str">
        <f>C29</f>
        <v>窪田SSS</v>
      </c>
      <c r="K24" s="274"/>
      <c r="L24" s="274"/>
      <c r="M24" s="274" t="str">
        <f>C31</f>
        <v>桜田FC SS</v>
      </c>
      <c r="N24" s="274"/>
      <c r="O24" s="274"/>
      <c r="P24" s="125" t="s">
        <v>97</v>
      </c>
      <c r="Q24" s="125" t="s">
        <v>0</v>
      </c>
      <c r="R24" s="125" t="s">
        <v>94</v>
      </c>
      <c r="S24" s="125" t="s">
        <v>95</v>
      </c>
      <c r="T24" s="125" t="s">
        <v>1</v>
      </c>
      <c r="U24" s="125" t="s">
        <v>2</v>
      </c>
      <c r="V24" s="126" t="s">
        <v>96</v>
      </c>
      <c r="W24" s="127" t="s">
        <v>89</v>
      </c>
      <c r="X24" s="125" t="s">
        <v>5</v>
      </c>
      <c r="Y24" s="125" t="s">
        <v>90</v>
      </c>
      <c r="Z24" s="125" t="s">
        <v>3</v>
      </c>
      <c r="AA24" s="125" t="s">
        <v>91</v>
      </c>
      <c r="AB24" s="125" t="s">
        <v>4</v>
      </c>
      <c r="AC24" s="125" t="s">
        <v>6</v>
      </c>
      <c r="AD24" s="128" t="s">
        <v>41</v>
      </c>
    </row>
    <row r="25" spans="1:30" s="129" customFormat="1" ht="18" customHeight="1">
      <c r="A25" s="289" t="s">
        <v>111</v>
      </c>
      <c r="B25" s="285">
        <v>1</v>
      </c>
      <c r="C25" s="267" t="str">
        <f>ﾄｯﾌﾟ!F6</f>
        <v>FC宮内2002Jr</v>
      </c>
      <c r="D25" s="278"/>
      <c r="E25" s="279"/>
      <c r="F25" s="279"/>
      <c r="G25" s="275" t="str">
        <f>IF(G26="","",IF(G26=I26,"△",IF(G26&gt;I26,"○","●")))</f>
        <v>●</v>
      </c>
      <c r="H25" s="276"/>
      <c r="I25" s="277"/>
      <c r="J25" s="275" t="str">
        <f>IF(J26="","",IF(J26=L26,"△",IF(J26&gt;L26,"○","●")))</f>
        <v>●</v>
      </c>
      <c r="K25" s="276"/>
      <c r="L25" s="277"/>
      <c r="M25" s="275" t="str">
        <f>IF(M26="","",IF(M26=O26,"△",IF(M26&gt;O26,"○","●")))</f>
        <v>●</v>
      </c>
      <c r="N25" s="276"/>
      <c r="O25" s="277"/>
      <c r="P25" s="265">
        <f>COUNTIF(D25:O25,ｺｰﾄﾞ!$F$2)</f>
        <v>0</v>
      </c>
      <c r="Q25" s="265">
        <f>COUNTIF(D25:O25,ｺｰﾄﾞ!$G$2)</f>
        <v>0</v>
      </c>
      <c r="R25" s="265">
        <f>COUNTIF(D25:O25,ｺｰﾄﾞ!$H$2)</f>
        <v>3</v>
      </c>
      <c r="S25" s="265">
        <f>P25*3+Q25</f>
        <v>0</v>
      </c>
      <c r="T25" s="265">
        <f>SUM(D26,G26,J26,M26)</f>
        <v>0</v>
      </c>
      <c r="U25" s="265">
        <f>SUM(F26,I26,L26,O26)</f>
        <v>22</v>
      </c>
      <c r="V25" s="281">
        <f>T25-U25</f>
        <v>-22</v>
      </c>
      <c r="W25" s="295">
        <f>RANK(S25,S25:S32,0)</f>
        <v>4</v>
      </c>
      <c r="X25" s="265">
        <f>VLOOKUP(W25,ｺｰﾄﾞ!$A$2:$D$5,2,2)</f>
        <v>500</v>
      </c>
      <c r="Y25" s="265">
        <f>RANK(V25,V25:V32,0)</f>
        <v>4</v>
      </c>
      <c r="Z25" s="265">
        <f>VLOOKUP(Y25,ｺｰﾄﾞ!$A$2:$D$5,3,3)</f>
        <v>50</v>
      </c>
      <c r="AA25" s="265">
        <f>RANK(T25,T25:T32,0)</f>
        <v>4</v>
      </c>
      <c r="AB25" s="265">
        <f>VLOOKUP(AA25,ｺｰﾄﾞ!$A$2:$D$5,4,1)</f>
        <v>5</v>
      </c>
      <c r="AC25" s="265">
        <f>SUM(X25,Z25,AB25)</f>
        <v>555</v>
      </c>
      <c r="AD25" s="283">
        <f>RANK(AC25,AC25:AC32)</f>
        <v>4</v>
      </c>
    </row>
    <row r="26" spans="1:32" s="114" customFormat="1" ht="18" customHeight="1">
      <c r="A26" s="292"/>
      <c r="B26" s="286"/>
      <c r="C26" s="268"/>
      <c r="D26" s="280"/>
      <c r="E26" s="269"/>
      <c r="F26" s="269"/>
      <c r="G26" s="131">
        <f>IF('1日目'!F45="","",'1日目'!D44)</f>
        <v>0</v>
      </c>
      <c r="H26" s="132" t="s">
        <v>42</v>
      </c>
      <c r="I26" s="133">
        <f>IF('1日目'!H45="","",'1日目'!J44)</f>
        <v>11</v>
      </c>
      <c r="J26" s="131">
        <f>IF('1日目'!F40="","",'1日目'!D39)</f>
        <v>0</v>
      </c>
      <c r="K26" s="132" t="s">
        <v>42</v>
      </c>
      <c r="L26" s="133">
        <f>IF('1日目'!H40="","",'1日目'!J39)</f>
        <v>3</v>
      </c>
      <c r="M26" s="131">
        <f>IF('1日目'!F50="","",'1日目'!D49)</f>
        <v>0</v>
      </c>
      <c r="N26" s="132" t="s">
        <v>42</v>
      </c>
      <c r="O26" s="133">
        <f>IF('1日目'!H50="","",'1日目'!J49)</f>
        <v>8</v>
      </c>
      <c r="P26" s="264"/>
      <c r="Q26" s="264"/>
      <c r="R26" s="264"/>
      <c r="S26" s="264"/>
      <c r="T26" s="264"/>
      <c r="U26" s="264"/>
      <c r="V26" s="282"/>
      <c r="W26" s="287"/>
      <c r="X26" s="264"/>
      <c r="Y26" s="264"/>
      <c r="Z26" s="264"/>
      <c r="AA26" s="264"/>
      <c r="AB26" s="264"/>
      <c r="AC26" s="264"/>
      <c r="AD26" s="266"/>
      <c r="AE26" s="130">
        <v>1</v>
      </c>
      <c r="AF26" s="114" t="str">
        <f>IF($AF$2="","",IF(AD25=1,C25,IF(AD27=1,C27,IF(AD29=1,C29,C31))))</f>
        <v>町田大蔵SSS</v>
      </c>
    </row>
    <row r="27" spans="1:30" s="114" customFormat="1" ht="18" customHeight="1">
      <c r="A27" s="292"/>
      <c r="B27" s="286">
        <v>2</v>
      </c>
      <c r="C27" s="268" t="str">
        <f>ﾄｯﾌﾟ!F7</f>
        <v>町田大蔵SSS</v>
      </c>
      <c r="D27" s="270" t="str">
        <f>IF(G26="","",IF(D28=F28,"△",IF(D28&gt;F28,"○","●")))</f>
        <v>○</v>
      </c>
      <c r="E27" s="270"/>
      <c r="F27" s="271"/>
      <c r="G27" s="269"/>
      <c r="H27" s="269"/>
      <c r="I27" s="269"/>
      <c r="J27" s="272" t="str">
        <f>IF(J28="","",IF(J28=L28,"△",IF(J28&gt;L28,"○","●")))</f>
        <v>○</v>
      </c>
      <c r="K27" s="270"/>
      <c r="L27" s="271"/>
      <c r="M27" s="272" t="str">
        <f>IF(M28="","",IF(M28=O28,"△",IF(M28&gt;O28,"○","●")))</f>
        <v>△</v>
      </c>
      <c r="N27" s="270"/>
      <c r="O27" s="271"/>
      <c r="P27" s="264">
        <f>COUNTIF(D27:O27,ｺｰﾄﾞ!$F$2)</f>
        <v>2</v>
      </c>
      <c r="Q27" s="264">
        <f>COUNTIF(D27:O27,ｺｰﾄﾞ!$G$2)</f>
        <v>1</v>
      </c>
      <c r="R27" s="264">
        <f>COUNTIF(D27:O27,ｺｰﾄﾞ!$H$2)</f>
        <v>0</v>
      </c>
      <c r="S27" s="264">
        <f>P27*3+Q27</f>
        <v>7</v>
      </c>
      <c r="T27" s="264">
        <f>SUM(D28,G28,J28,M28)</f>
        <v>16</v>
      </c>
      <c r="U27" s="264">
        <f>SUM(F28,I28,L28,O28)</f>
        <v>1</v>
      </c>
      <c r="V27" s="282">
        <f>T27-U27</f>
        <v>15</v>
      </c>
      <c r="W27" s="287">
        <f>RANK(S27,S25:S32,0)</f>
        <v>1</v>
      </c>
      <c r="X27" s="264">
        <f>VLOOKUP(W27,ｺｰﾄﾞ!$A$2:$D$5,2,2)</f>
        <v>800</v>
      </c>
      <c r="Y27" s="264">
        <f>RANK(V27,V25:V32,0)</f>
        <v>1</v>
      </c>
      <c r="Z27" s="264">
        <f>VLOOKUP(Y27,ｺｰﾄﾞ!$A$2:$D$5,3,3)</f>
        <v>80</v>
      </c>
      <c r="AA27" s="264">
        <f>RANK(T27,T25:T32,0)</f>
        <v>1</v>
      </c>
      <c r="AB27" s="264">
        <f>VLOOKUP(AA27,ｺｰﾄﾞ!$A$2:$D$5,4,1)</f>
        <v>8</v>
      </c>
      <c r="AC27" s="264">
        <f>SUM(X27,Z27,AB27)</f>
        <v>888</v>
      </c>
      <c r="AD27" s="266">
        <f>RANK(AC27,AC25:AC32)</f>
        <v>1</v>
      </c>
    </row>
    <row r="28" spans="1:32" s="114" customFormat="1" ht="18" customHeight="1">
      <c r="A28" s="292"/>
      <c r="B28" s="286"/>
      <c r="C28" s="268"/>
      <c r="D28" s="132">
        <f>IF(I26="","",I26)</f>
        <v>11</v>
      </c>
      <c r="E28" s="132" t="s">
        <v>42</v>
      </c>
      <c r="F28" s="133">
        <f>IF(G26="","",G26)</f>
        <v>0</v>
      </c>
      <c r="G28" s="269"/>
      <c r="H28" s="269"/>
      <c r="I28" s="269"/>
      <c r="J28" s="131">
        <f>IF('1日目'!F52="","",'1日目'!D51)</f>
        <v>4</v>
      </c>
      <c r="K28" s="132" t="s">
        <v>42</v>
      </c>
      <c r="L28" s="133">
        <f>IF('1日目'!H52="","",'1日目'!J51)</f>
        <v>0</v>
      </c>
      <c r="M28" s="131">
        <f>IF('1日目'!F42="","",'1日目'!D41)</f>
        <v>1</v>
      </c>
      <c r="N28" s="132" t="s">
        <v>42</v>
      </c>
      <c r="O28" s="133">
        <f>IF('1日目'!H42="","",'1日目'!J41)</f>
        <v>1</v>
      </c>
      <c r="P28" s="264"/>
      <c r="Q28" s="264"/>
      <c r="R28" s="264"/>
      <c r="S28" s="264"/>
      <c r="T28" s="264"/>
      <c r="U28" s="264"/>
      <c r="V28" s="282"/>
      <c r="W28" s="287"/>
      <c r="X28" s="264"/>
      <c r="Y28" s="264"/>
      <c r="Z28" s="264"/>
      <c r="AA28" s="264"/>
      <c r="AB28" s="264"/>
      <c r="AC28" s="264"/>
      <c r="AD28" s="266"/>
      <c r="AE28" s="130">
        <v>2</v>
      </c>
      <c r="AF28" s="114" t="str">
        <f>IF(AF$2="","",IF($AD25=2,$C25,IF($AD27=2,$C27,IF($AD29=2,$C29,$C31))))</f>
        <v>桜田FC SS</v>
      </c>
    </row>
    <row r="29" spans="1:30" s="114" customFormat="1" ht="18" customHeight="1">
      <c r="A29" s="292"/>
      <c r="B29" s="286">
        <v>3</v>
      </c>
      <c r="C29" s="268" t="str">
        <f>ﾄｯﾌﾟ!F8</f>
        <v>窪田SSS</v>
      </c>
      <c r="D29" s="270" t="str">
        <f>IF(J26="","",IF(D30=F30,"△",IF(D30&gt;F30,"○","●")))</f>
        <v>○</v>
      </c>
      <c r="E29" s="270"/>
      <c r="F29" s="271"/>
      <c r="G29" s="272" t="str">
        <f>IF(J28="","",IF(G30=I30,"△",IF(G30&gt;I30,"○","●")))</f>
        <v>●</v>
      </c>
      <c r="H29" s="270"/>
      <c r="I29" s="271"/>
      <c r="J29" s="269"/>
      <c r="K29" s="269"/>
      <c r="L29" s="269"/>
      <c r="M29" s="272" t="str">
        <f>IF(M30="","",IF(M30=O30,"△",IF(M30&gt;O30,"○","●")))</f>
        <v>●</v>
      </c>
      <c r="N29" s="270"/>
      <c r="O29" s="271"/>
      <c r="P29" s="264">
        <f>COUNTIF(D29:O29,ｺｰﾄﾞ!$F$2)</f>
        <v>1</v>
      </c>
      <c r="Q29" s="264">
        <f>COUNTIF(D29:O29,ｺｰﾄﾞ!$G$2)</f>
        <v>0</v>
      </c>
      <c r="R29" s="264">
        <f>COUNTIF(D29:O29,ｺｰﾄﾞ!$H$2)</f>
        <v>2</v>
      </c>
      <c r="S29" s="264">
        <f>P29*3+Q29</f>
        <v>3</v>
      </c>
      <c r="T29" s="264">
        <f>SUM(D30,G30,J30,M30)</f>
        <v>3</v>
      </c>
      <c r="U29" s="264">
        <f>SUM(F30,I30,L30,O30)</f>
        <v>7</v>
      </c>
      <c r="V29" s="282">
        <f>T29-U29</f>
        <v>-4</v>
      </c>
      <c r="W29" s="287">
        <f>RANK(S29,S25:S32,0)</f>
        <v>3</v>
      </c>
      <c r="X29" s="264">
        <f>VLOOKUP(W29,ｺｰﾄﾞ!$A$2:$D$5,2,2)</f>
        <v>600</v>
      </c>
      <c r="Y29" s="264">
        <f>RANK(V29,V25:V32,0)</f>
        <v>3</v>
      </c>
      <c r="Z29" s="264">
        <f>VLOOKUP(Y29,ｺｰﾄﾞ!$A$2:$D$5,3,3)</f>
        <v>60</v>
      </c>
      <c r="AA29" s="264">
        <f>RANK(T29,T25:T32,0)</f>
        <v>3</v>
      </c>
      <c r="AB29" s="264">
        <f>VLOOKUP(AA29,ｺｰﾄﾞ!$A$2:$D$5,4,1)</f>
        <v>6</v>
      </c>
      <c r="AC29" s="264">
        <f>SUM(X29,Z29,AB29)</f>
        <v>666</v>
      </c>
      <c r="AD29" s="266">
        <f>RANK(AC29,AC25:AC32)</f>
        <v>3</v>
      </c>
    </row>
    <row r="30" spans="1:32" s="114" customFormat="1" ht="18" customHeight="1">
      <c r="A30" s="292"/>
      <c r="B30" s="286"/>
      <c r="C30" s="268"/>
      <c r="D30" s="132">
        <f>IF(L26="","",L26)</f>
        <v>3</v>
      </c>
      <c r="E30" s="132" t="s">
        <v>42</v>
      </c>
      <c r="F30" s="133">
        <f>IF(J26="","",J26)</f>
        <v>0</v>
      </c>
      <c r="G30" s="131">
        <f>IF(L28="","",L28)</f>
        <v>0</v>
      </c>
      <c r="H30" s="132" t="s">
        <v>42</v>
      </c>
      <c r="I30" s="133">
        <f>IF(J28="","",J28)</f>
        <v>4</v>
      </c>
      <c r="J30" s="269"/>
      <c r="K30" s="269"/>
      <c r="L30" s="269"/>
      <c r="M30" s="131">
        <f>IF('1日目'!F47="","",'1日目'!D46)</f>
        <v>0</v>
      </c>
      <c r="N30" s="132" t="s">
        <v>42</v>
      </c>
      <c r="O30" s="133">
        <f>IF('1日目'!H47="","",'1日目'!J46)</f>
        <v>3</v>
      </c>
      <c r="P30" s="264"/>
      <c r="Q30" s="264"/>
      <c r="R30" s="264"/>
      <c r="S30" s="264"/>
      <c r="T30" s="264"/>
      <c r="U30" s="264"/>
      <c r="V30" s="282"/>
      <c r="W30" s="287"/>
      <c r="X30" s="264"/>
      <c r="Y30" s="264"/>
      <c r="Z30" s="264"/>
      <c r="AA30" s="264"/>
      <c r="AB30" s="264"/>
      <c r="AC30" s="264"/>
      <c r="AD30" s="266"/>
      <c r="AE30" s="130">
        <v>3</v>
      </c>
      <c r="AF30" s="114" t="str">
        <f>IF(AF$2="","",IF($AD25=3,$C25,IF($AD27=3,$C27,IF($AD29=3,$C29,$C31))))</f>
        <v>窪田SSS</v>
      </c>
    </row>
    <row r="31" spans="1:30" s="114" customFormat="1" ht="18" customHeight="1">
      <c r="A31" s="292"/>
      <c r="B31" s="286">
        <v>4</v>
      </c>
      <c r="C31" s="268" t="str">
        <f>ﾄｯﾌﾟ!F9</f>
        <v>桜田FC SS</v>
      </c>
      <c r="D31" s="270" t="str">
        <f>IF(J28="","",IF(D32=F32,"△",IF(D32&gt;F32,"○","●")))</f>
        <v>○</v>
      </c>
      <c r="E31" s="270"/>
      <c r="F31" s="271"/>
      <c r="G31" s="272" t="str">
        <f>IF(M28="","",IF(G32=I32,"△",IF(G32&gt;I32,"○","●")))</f>
        <v>△</v>
      </c>
      <c r="H31" s="270"/>
      <c r="I31" s="271"/>
      <c r="J31" s="272" t="str">
        <f>IF(M30="","",IF(J32=L32,"△",IF(J32&gt;L32,"○","●")))</f>
        <v>○</v>
      </c>
      <c r="K31" s="270"/>
      <c r="L31" s="271"/>
      <c r="M31" s="269"/>
      <c r="N31" s="269"/>
      <c r="O31" s="269"/>
      <c r="P31" s="264">
        <f>COUNTIF(D31:O31,ｺｰﾄﾞ!$F$2)</f>
        <v>2</v>
      </c>
      <c r="Q31" s="264">
        <f>COUNTIF(D31:O31,ｺｰﾄﾞ!$G$2)</f>
        <v>1</v>
      </c>
      <c r="R31" s="264">
        <f>COUNTIF(D31:O31,ｺｰﾄﾞ!$H$2)</f>
        <v>0</v>
      </c>
      <c r="S31" s="264">
        <f>P31*3+Q31</f>
        <v>7</v>
      </c>
      <c r="T31" s="264">
        <f>SUM(D32,G32,J32,M32)</f>
        <v>12</v>
      </c>
      <c r="U31" s="264">
        <f>SUM(F32,I32,L32,O32)</f>
        <v>1</v>
      </c>
      <c r="V31" s="282">
        <f>T31-U31</f>
        <v>11</v>
      </c>
      <c r="W31" s="287">
        <f>RANK(S31,S25:S32,0)</f>
        <v>1</v>
      </c>
      <c r="X31" s="264">
        <f>VLOOKUP(W31,ｺｰﾄﾞ!$A$2:$D$5,2,2)</f>
        <v>800</v>
      </c>
      <c r="Y31" s="264">
        <f>RANK(V31,V25:V32,0)</f>
        <v>2</v>
      </c>
      <c r="Z31" s="264">
        <f>VLOOKUP(Y31,ｺｰﾄﾞ!$A$2:$D$5,3,3)</f>
        <v>70</v>
      </c>
      <c r="AA31" s="264">
        <f>RANK(T31,T25:T32,0)</f>
        <v>2</v>
      </c>
      <c r="AB31" s="264">
        <f>VLOOKUP(AA31,ｺｰﾄﾞ!$A$2:$D$5,4,1)</f>
        <v>7</v>
      </c>
      <c r="AC31" s="264">
        <f>SUM(X31,Z31,AB31)</f>
        <v>877</v>
      </c>
      <c r="AD31" s="266">
        <f>RANK(AC31,AC25:AC32)</f>
        <v>2</v>
      </c>
    </row>
    <row r="32" spans="1:32" s="114" customFormat="1" ht="18" customHeight="1">
      <c r="A32" s="293"/>
      <c r="B32" s="296"/>
      <c r="C32" s="297"/>
      <c r="D32" s="134">
        <f>IF(O26="","",O26)</f>
        <v>8</v>
      </c>
      <c r="E32" s="134" t="s">
        <v>42</v>
      </c>
      <c r="F32" s="135">
        <f>IF(M26="","",M26)</f>
        <v>0</v>
      </c>
      <c r="G32" s="136">
        <f>IF(O28="","",O28)</f>
        <v>1</v>
      </c>
      <c r="H32" s="134" t="s">
        <v>42</v>
      </c>
      <c r="I32" s="135">
        <f>IF(M28="","",M28)</f>
        <v>1</v>
      </c>
      <c r="J32" s="136">
        <f>IF(O30="","",O30)</f>
        <v>3</v>
      </c>
      <c r="K32" s="134" t="s">
        <v>42</v>
      </c>
      <c r="L32" s="135">
        <f>IF(M30="","",M30)</f>
        <v>0</v>
      </c>
      <c r="M32" s="294"/>
      <c r="N32" s="294"/>
      <c r="O32" s="294"/>
      <c r="P32" s="288"/>
      <c r="Q32" s="288"/>
      <c r="R32" s="288"/>
      <c r="S32" s="288"/>
      <c r="T32" s="288"/>
      <c r="U32" s="288"/>
      <c r="V32" s="298"/>
      <c r="W32" s="299"/>
      <c r="X32" s="288"/>
      <c r="Y32" s="288"/>
      <c r="Z32" s="288"/>
      <c r="AA32" s="288"/>
      <c r="AB32" s="288"/>
      <c r="AC32" s="288"/>
      <c r="AD32" s="284"/>
      <c r="AE32" s="130">
        <v>4</v>
      </c>
      <c r="AF32" s="114" t="str">
        <f>IF(AF$2="","",IF($AD25=4,$C25,IF($AD27=4,$C27,IF($AD29=4,$C29,$C31))))</f>
        <v>FC宮内2002Jr</v>
      </c>
    </row>
    <row r="33" spans="3:31" s="114" customFormat="1" ht="26.25" customHeight="1">
      <c r="C33" s="164"/>
      <c r="P33" s="160"/>
      <c r="Q33" s="160"/>
      <c r="R33" s="160"/>
      <c r="S33" s="160"/>
      <c r="T33" s="160"/>
      <c r="U33" s="160"/>
      <c r="V33" s="161"/>
      <c r="W33" s="160"/>
      <c r="X33" s="160"/>
      <c r="Y33" s="160"/>
      <c r="Z33" s="160"/>
      <c r="AA33" s="160"/>
      <c r="AB33" s="160"/>
      <c r="AC33" s="160"/>
      <c r="AD33" s="162"/>
      <c r="AE33" s="130"/>
    </row>
    <row r="34" spans="1:30" s="114" customFormat="1" ht="36" customHeight="1">
      <c r="A34" s="124"/>
      <c r="B34" s="151" t="s">
        <v>92</v>
      </c>
      <c r="C34" s="167" t="s">
        <v>93</v>
      </c>
      <c r="D34" s="273" t="str">
        <f>C35</f>
        <v>北部 FC</v>
      </c>
      <c r="E34" s="274"/>
      <c r="F34" s="274"/>
      <c r="G34" s="274" t="str">
        <f>C37</f>
        <v>ながいﾕﾅｲﾃｯﾄﾞFC</v>
      </c>
      <c r="H34" s="274"/>
      <c r="I34" s="274"/>
      <c r="J34" s="274" t="str">
        <f>C39</f>
        <v>米沢ﾌｪﾆｯｸｽ</v>
      </c>
      <c r="K34" s="274"/>
      <c r="L34" s="274"/>
      <c r="M34" s="274" t="str">
        <f>C41</f>
        <v>会津ｻﾝﾄｽFCJr</v>
      </c>
      <c r="N34" s="274"/>
      <c r="O34" s="274"/>
      <c r="P34" s="125" t="s">
        <v>97</v>
      </c>
      <c r="Q34" s="125" t="s">
        <v>0</v>
      </c>
      <c r="R34" s="125" t="s">
        <v>94</v>
      </c>
      <c r="S34" s="125" t="s">
        <v>95</v>
      </c>
      <c r="T34" s="125" t="s">
        <v>1</v>
      </c>
      <c r="U34" s="125" t="s">
        <v>2</v>
      </c>
      <c r="V34" s="126" t="s">
        <v>96</v>
      </c>
      <c r="W34" s="127" t="s">
        <v>89</v>
      </c>
      <c r="X34" s="125" t="s">
        <v>5</v>
      </c>
      <c r="Y34" s="125" t="s">
        <v>90</v>
      </c>
      <c r="Z34" s="125" t="s">
        <v>3</v>
      </c>
      <c r="AA34" s="125" t="s">
        <v>91</v>
      </c>
      <c r="AB34" s="125" t="s">
        <v>4</v>
      </c>
      <c r="AC34" s="125" t="s">
        <v>6</v>
      </c>
      <c r="AD34" s="128" t="s">
        <v>41</v>
      </c>
    </row>
    <row r="35" spans="1:30" s="129" customFormat="1" ht="18" customHeight="1">
      <c r="A35" s="289" t="s">
        <v>112</v>
      </c>
      <c r="B35" s="285">
        <v>1</v>
      </c>
      <c r="C35" s="267" t="str">
        <f>ﾄｯﾌﾟ!H6</f>
        <v>北部 FC</v>
      </c>
      <c r="D35" s="278"/>
      <c r="E35" s="279"/>
      <c r="F35" s="279"/>
      <c r="G35" s="275" t="str">
        <f>IF(G36="","",IF(G36=I36,"△",IF(G36&gt;I36,"○","●")))</f>
        <v>○</v>
      </c>
      <c r="H35" s="276"/>
      <c r="I35" s="277"/>
      <c r="J35" s="275" t="str">
        <f>IF(J36="","",IF(J36=L36,"△",IF(J36&gt;L36,"○","●")))</f>
        <v>△</v>
      </c>
      <c r="K35" s="276"/>
      <c r="L35" s="277"/>
      <c r="M35" s="275" t="str">
        <f>IF(M36="","",IF(M36=O36,"△",IF(M36&gt;O36,"○","●")))</f>
        <v>○</v>
      </c>
      <c r="N35" s="276"/>
      <c r="O35" s="277"/>
      <c r="P35" s="265">
        <f>COUNTIF(D35:O35,ｺｰﾄﾞ!$F$2)</f>
        <v>2</v>
      </c>
      <c r="Q35" s="265">
        <f>COUNTIF(D35:O35,ｺｰﾄﾞ!$G$2)</f>
        <v>1</v>
      </c>
      <c r="R35" s="265">
        <f>COUNTIF(D35:O35,ｺｰﾄﾞ!$H$2)</f>
        <v>0</v>
      </c>
      <c r="S35" s="265">
        <f>P35*3+Q35</f>
        <v>7</v>
      </c>
      <c r="T35" s="265">
        <f>SUM(D36,G36,J36,M36)</f>
        <v>12</v>
      </c>
      <c r="U35" s="265">
        <f>SUM(F36,I36,L36,O36)</f>
        <v>1</v>
      </c>
      <c r="V35" s="281">
        <f>T35-U35</f>
        <v>11</v>
      </c>
      <c r="W35" s="295">
        <f>RANK(S35,S35:S42,0)</f>
        <v>1</v>
      </c>
      <c r="X35" s="265">
        <f>VLOOKUP(W35,ｺｰﾄﾞ!$A$2:$D$5,2,2)</f>
        <v>800</v>
      </c>
      <c r="Y35" s="265">
        <f>RANK(V35,V35:V42,0)</f>
        <v>1</v>
      </c>
      <c r="Z35" s="265">
        <f>VLOOKUP(Y35,ｺｰﾄﾞ!$A$2:$D$5,3,3)</f>
        <v>80</v>
      </c>
      <c r="AA35" s="265">
        <f>RANK(T35,T35:T42,0)</f>
        <v>1</v>
      </c>
      <c r="AB35" s="265">
        <f>VLOOKUP(AA35,ｺｰﾄﾞ!$A$2:$D$5,4,1)</f>
        <v>8</v>
      </c>
      <c r="AC35" s="265">
        <f>SUM(X35,Z35,AB35)</f>
        <v>888</v>
      </c>
      <c r="AD35" s="283">
        <f>RANK(AC35,AC35:AC42)</f>
        <v>1</v>
      </c>
    </row>
    <row r="36" spans="1:32" s="114" customFormat="1" ht="18" customHeight="1">
      <c r="A36" s="292"/>
      <c r="B36" s="286"/>
      <c r="C36" s="268"/>
      <c r="D36" s="280"/>
      <c r="E36" s="269"/>
      <c r="F36" s="269"/>
      <c r="G36" s="131">
        <f>IF('1日目'!F62="","",'1日目'!D61)</f>
        <v>3</v>
      </c>
      <c r="H36" s="132" t="s">
        <v>42</v>
      </c>
      <c r="I36" s="133">
        <f>IF('1日目'!H62="","",'1日目'!J61)</f>
        <v>1</v>
      </c>
      <c r="J36" s="131">
        <f>IF('1日目'!F57="","",'1日目'!D56)</f>
        <v>0</v>
      </c>
      <c r="K36" s="132" t="s">
        <v>42</v>
      </c>
      <c r="L36" s="133">
        <f>IF('1日目'!H57="","",'1日目'!J56)</f>
        <v>0</v>
      </c>
      <c r="M36" s="131">
        <f>IF('1日目'!F67="","",'1日目'!D66)</f>
        <v>9</v>
      </c>
      <c r="N36" s="132" t="s">
        <v>42</v>
      </c>
      <c r="O36" s="133">
        <f>IF('1日目'!H67="","",'1日目'!J66)</f>
        <v>0</v>
      </c>
      <c r="P36" s="264"/>
      <c r="Q36" s="264"/>
      <c r="R36" s="264"/>
      <c r="S36" s="264"/>
      <c r="T36" s="264"/>
      <c r="U36" s="264"/>
      <c r="V36" s="282"/>
      <c r="W36" s="287"/>
      <c r="X36" s="264"/>
      <c r="Y36" s="264"/>
      <c r="Z36" s="264"/>
      <c r="AA36" s="264"/>
      <c r="AB36" s="264"/>
      <c r="AC36" s="264"/>
      <c r="AD36" s="266"/>
      <c r="AE36" s="130">
        <v>1</v>
      </c>
      <c r="AF36" s="114" t="str">
        <f>IF($AF$2="","",IF(AD35=1,C35,IF(AD37=1,C37,IF(AD39=1,C39,C41))))</f>
        <v>北部 FC</v>
      </c>
    </row>
    <row r="37" spans="1:30" s="114" customFormat="1" ht="18" customHeight="1">
      <c r="A37" s="292"/>
      <c r="B37" s="286">
        <v>2</v>
      </c>
      <c r="C37" s="268" t="str">
        <f>ﾄｯﾌﾟ!H7</f>
        <v>ながいﾕﾅｲﾃｯﾄﾞFC</v>
      </c>
      <c r="D37" s="270" t="str">
        <f>IF(G36="","",IF(D38=F38,"△",IF(D38&gt;F38,"○","●")))</f>
        <v>●</v>
      </c>
      <c r="E37" s="270"/>
      <c r="F37" s="271"/>
      <c r="G37" s="269"/>
      <c r="H37" s="269"/>
      <c r="I37" s="269"/>
      <c r="J37" s="272" t="str">
        <f>IF(J38="","",IF(J38=L38,"△",IF(J38&gt;L38,"○","●")))</f>
        <v>○</v>
      </c>
      <c r="K37" s="270"/>
      <c r="L37" s="271"/>
      <c r="M37" s="272" t="str">
        <f>IF(M38="","",IF(M38=O38,"△",IF(M38&gt;O38,"○","●")))</f>
        <v>○</v>
      </c>
      <c r="N37" s="270"/>
      <c r="O37" s="271"/>
      <c r="P37" s="264">
        <f>COUNTIF(D37:O37,ｺｰﾄﾞ!$F$2)</f>
        <v>2</v>
      </c>
      <c r="Q37" s="264">
        <f>COUNTIF(D37:O37,ｺｰﾄﾞ!$G$2)</f>
        <v>0</v>
      </c>
      <c r="R37" s="264">
        <f>COUNTIF(D37:O37,ｺｰﾄﾞ!$H$2)</f>
        <v>1</v>
      </c>
      <c r="S37" s="264">
        <f>P37*3+Q37</f>
        <v>6</v>
      </c>
      <c r="T37" s="264">
        <f>SUM(D38,G38,J38,M38)</f>
        <v>6</v>
      </c>
      <c r="U37" s="264">
        <f>SUM(F38,I38,L38,O38)</f>
        <v>6</v>
      </c>
      <c r="V37" s="282">
        <f>T37-U37</f>
        <v>0</v>
      </c>
      <c r="W37" s="287">
        <f>RANK(S37,S35:S42,0)</f>
        <v>2</v>
      </c>
      <c r="X37" s="264">
        <f>VLOOKUP(W37,ｺｰﾄﾞ!$A$2:$D$5,2,2)</f>
        <v>700</v>
      </c>
      <c r="Y37" s="264">
        <f>RANK(V37,V35:V42,0)</f>
        <v>3</v>
      </c>
      <c r="Z37" s="264">
        <f>VLOOKUP(Y37,ｺｰﾄﾞ!$A$2:$D$5,3,3)</f>
        <v>60</v>
      </c>
      <c r="AA37" s="264">
        <f>RANK(T37,T35:T42,0)</f>
        <v>3</v>
      </c>
      <c r="AB37" s="264">
        <f>VLOOKUP(AA37,ｺｰﾄﾞ!$A$2:$D$5,4,1)</f>
        <v>6</v>
      </c>
      <c r="AC37" s="264">
        <f>SUM(X37,Z37,AB37)</f>
        <v>766</v>
      </c>
      <c r="AD37" s="266">
        <f>RANK(AC37,AC35:AC42)</f>
        <v>2</v>
      </c>
    </row>
    <row r="38" spans="1:32" s="114" customFormat="1" ht="18" customHeight="1">
      <c r="A38" s="292"/>
      <c r="B38" s="286"/>
      <c r="C38" s="268"/>
      <c r="D38" s="132">
        <f>IF(I36="","",I36)</f>
        <v>1</v>
      </c>
      <c r="E38" s="132" t="s">
        <v>42</v>
      </c>
      <c r="F38" s="133">
        <f>IF(G36="","",G36)</f>
        <v>3</v>
      </c>
      <c r="G38" s="269"/>
      <c r="H38" s="269"/>
      <c r="I38" s="269"/>
      <c r="J38" s="131">
        <f>IF('1日目'!F69="","",'1日目'!D68)</f>
        <v>2</v>
      </c>
      <c r="K38" s="132" t="s">
        <v>42</v>
      </c>
      <c r="L38" s="133">
        <f>IF('1日目'!H69="","",'1日目'!J68)</f>
        <v>1</v>
      </c>
      <c r="M38" s="131">
        <f>IF('1日目'!F59="","",'1日目'!D58)</f>
        <v>3</v>
      </c>
      <c r="N38" s="132" t="s">
        <v>42</v>
      </c>
      <c r="O38" s="133">
        <f>IF('1日目'!H59="","",'1日目'!J58)</f>
        <v>2</v>
      </c>
      <c r="P38" s="264"/>
      <c r="Q38" s="264"/>
      <c r="R38" s="264"/>
      <c r="S38" s="264"/>
      <c r="T38" s="264"/>
      <c r="U38" s="264"/>
      <c r="V38" s="282"/>
      <c r="W38" s="287"/>
      <c r="X38" s="264"/>
      <c r="Y38" s="264"/>
      <c r="Z38" s="264"/>
      <c r="AA38" s="264"/>
      <c r="AB38" s="264"/>
      <c r="AC38" s="264"/>
      <c r="AD38" s="266"/>
      <c r="AE38" s="130">
        <v>2</v>
      </c>
      <c r="AF38" s="114" t="str">
        <f>IF(AF$2="","",IF($AD35=2,$C35,IF($AD37=2,$C37,IF($AD39=2,$C39,$C41))))</f>
        <v>ながいﾕﾅｲﾃｯﾄﾞFC</v>
      </c>
    </row>
    <row r="39" spans="1:30" s="114" customFormat="1" ht="18" customHeight="1">
      <c r="A39" s="292"/>
      <c r="B39" s="286">
        <v>3</v>
      </c>
      <c r="C39" s="268" t="str">
        <f>ﾄｯﾌﾟ!H8</f>
        <v>米沢ﾌｪﾆｯｸｽ</v>
      </c>
      <c r="D39" s="270" t="str">
        <f>IF(J36="","",IF(D40=F40,"△",IF(D40&gt;F40,"○","●")))</f>
        <v>△</v>
      </c>
      <c r="E39" s="270"/>
      <c r="F39" s="271"/>
      <c r="G39" s="272" t="str">
        <f>IF(J38="","",IF(G40=I40,"△",IF(G40&gt;I40,"○","●")))</f>
        <v>●</v>
      </c>
      <c r="H39" s="270"/>
      <c r="I39" s="271"/>
      <c r="J39" s="269"/>
      <c r="K39" s="269"/>
      <c r="L39" s="269"/>
      <c r="M39" s="272" t="str">
        <f>IF(M40="","",IF(M40=O40,"△",IF(M40&gt;O40,"○","●")))</f>
        <v>○</v>
      </c>
      <c r="N39" s="270"/>
      <c r="O39" s="271"/>
      <c r="P39" s="264">
        <f>COUNTIF(D39:O39,ｺｰﾄﾞ!$F$2)</f>
        <v>1</v>
      </c>
      <c r="Q39" s="264">
        <f>COUNTIF(D39:O39,ｺｰﾄﾞ!$G$2)</f>
        <v>1</v>
      </c>
      <c r="R39" s="264">
        <f>COUNTIF(D39:O39,ｺｰﾄﾞ!$H$2)</f>
        <v>1</v>
      </c>
      <c r="S39" s="264">
        <f>P39*3+Q39</f>
        <v>4</v>
      </c>
      <c r="T39" s="264">
        <f>SUM(D40,G40,J40,M40)</f>
        <v>7</v>
      </c>
      <c r="U39" s="264">
        <f>SUM(F40,I40,L40,O40)</f>
        <v>2</v>
      </c>
      <c r="V39" s="282">
        <f>T39-U39</f>
        <v>5</v>
      </c>
      <c r="W39" s="287">
        <f>RANK(S39,S35:S42,0)</f>
        <v>3</v>
      </c>
      <c r="X39" s="264">
        <f>VLOOKUP(W39,ｺｰﾄﾞ!$A$2:$D$5,2,2)</f>
        <v>600</v>
      </c>
      <c r="Y39" s="264">
        <f>RANK(V39,V35:V42,0)</f>
        <v>2</v>
      </c>
      <c r="Z39" s="264">
        <f>VLOOKUP(Y39,ｺｰﾄﾞ!$A$2:$D$5,3,3)</f>
        <v>70</v>
      </c>
      <c r="AA39" s="264">
        <f>RANK(T39,T35:T42,0)</f>
        <v>2</v>
      </c>
      <c r="AB39" s="264">
        <f>VLOOKUP(AA39,ｺｰﾄﾞ!$A$2:$D$5,4,1)</f>
        <v>7</v>
      </c>
      <c r="AC39" s="264">
        <f>SUM(X39,Z39,AB39)</f>
        <v>677</v>
      </c>
      <c r="AD39" s="266">
        <f>RANK(AC39,AC35:AC42)</f>
        <v>3</v>
      </c>
    </row>
    <row r="40" spans="1:32" s="114" customFormat="1" ht="18" customHeight="1">
      <c r="A40" s="292"/>
      <c r="B40" s="286"/>
      <c r="C40" s="268"/>
      <c r="D40" s="132">
        <f>IF(L36="","",L36)</f>
        <v>0</v>
      </c>
      <c r="E40" s="132" t="s">
        <v>42</v>
      </c>
      <c r="F40" s="133">
        <f>IF(J36="","",J36)</f>
        <v>0</v>
      </c>
      <c r="G40" s="131">
        <f>IF(L38="","",L38)</f>
        <v>1</v>
      </c>
      <c r="H40" s="132" t="s">
        <v>42</v>
      </c>
      <c r="I40" s="133">
        <f>IF(J38="","",J38)</f>
        <v>2</v>
      </c>
      <c r="J40" s="269"/>
      <c r="K40" s="269"/>
      <c r="L40" s="269"/>
      <c r="M40" s="131">
        <f>IF('1日目'!F64="","",'1日目'!D63)</f>
        <v>6</v>
      </c>
      <c r="N40" s="132" t="s">
        <v>42</v>
      </c>
      <c r="O40" s="133">
        <f>IF('1日目'!H64="","",'1日目'!J63)</f>
        <v>0</v>
      </c>
      <c r="P40" s="264"/>
      <c r="Q40" s="264"/>
      <c r="R40" s="264"/>
      <c r="S40" s="264"/>
      <c r="T40" s="264"/>
      <c r="U40" s="264"/>
      <c r="V40" s="282"/>
      <c r="W40" s="287"/>
      <c r="X40" s="264"/>
      <c r="Y40" s="264"/>
      <c r="Z40" s="264"/>
      <c r="AA40" s="264"/>
      <c r="AB40" s="264"/>
      <c r="AC40" s="264"/>
      <c r="AD40" s="266"/>
      <c r="AE40" s="130">
        <v>3</v>
      </c>
      <c r="AF40" s="114" t="str">
        <f>IF(AF$2="","",IF($AD35=3,$C35,IF($AD37=3,$C37,IF($AD39=3,$C39,$C41))))</f>
        <v>米沢ﾌｪﾆｯｸｽ</v>
      </c>
    </row>
    <row r="41" spans="1:30" s="114" customFormat="1" ht="18" customHeight="1">
      <c r="A41" s="292"/>
      <c r="B41" s="286">
        <v>4</v>
      </c>
      <c r="C41" s="268" t="str">
        <f>ﾄｯﾌﾟ!H9</f>
        <v>会津ｻﾝﾄｽFCJr</v>
      </c>
      <c r="D41" s="270" t="str">
        <f>IF(J38="","",IF(D42=F42,"△",IF(D42&gt;F42,"○","●")))</f>
        <v>●</v>
      </c>
      <c r="E41" s="270"/>
      <c r="F41" s="271"/>
      <c r="G41" s="272" t="str">
        <f>IF(M38="","",IF(G42=I42,"△",IF(G42&gt;I42,"○","●")))</f>
        <v>●</v>
      </c>
      <c r="H41" s="270"/>
      <c r="I41" s="271"/>
      <c r="J41" s="272" t="str">
        <f>IF(M40="","",IF(J42=L42,"△",IF(J42&gt;L42,"○","●")))</f>
        <v>●</v>
      </c>
      <c r="K41" s="270"/>
      <c r="L41" s="271"/>
      <c r="M41" s="269"/>
      <c r="N41" s="269"/>
      <c r="O41" s="269"/>
      <c r="P41" s="264">
        <f>COUNTIF(D41:O41,ｺｰﾄﾞ!$F$2)</f>
        <v>0</v>
      </c>
      <c r="Q41" s="264">
        <f>COUNTIF(D41:O41,ｺｰﾄﾞ!$G$2)</f>
        <v>0</v>
      </c>
      <c r="R41" s="264">
        <f>COUNTIF(D41:O41,ｺｰﾄﾞ!$H$2)</f>
        <v>3</v>
      </c>
      <c r="S41" s="264">
        <f>P41*3+Q41</f>
        <v>0</v>
      </c>
      <c r="T41" s="264">
        <f>SUM(D42,G42,J42,M42)</f>
        <v>2</v>
      </c>
      <c r="U41" s="264">
        <f>SUM(F42,I42,L42,O42)</f>
        <v>18</v>
      </c>
      <c r="V41" s="282">
        <f>T41-U41</f>
        <v>-16</v>
      </c>
      <c r="W41" s="287">
        <f>RANK(S41,S35:S42,0)</f>
        <v>4</v>
      </c>
      <c r="X41" s="264">
        <f>VLOOKUP(W41,ｺｰﾄﾞ!$A$2:$D$5,2,2)</f>
        <v>500</v>
      </c>
      <c r="Y41" s="264">
        <f>RANK(V41,V35:V42,0)</f>
        <v>4</v>
      </c>
      <c r="Z41" s="264">
        <f>VLOOKUP(Y41,ｺｰﾄﾞ!$A$2:$D$5,3,3)</f>
        <v>50</v>
      </c>
      <c r="AA41" s="264">
        <f>RANK(T41,T35:T42,0)</f>
        <v>4</v>
      </c>
      <c r="AB41" s="264">
        <f>VLOOKUP(AA41,ｺｰﾄﾞ!$A$2:$D$5,4,1)</f>
        <v>5</v>
      </c>
      <c r="AC41" s="264">
        <f>SUM(X41,Z41,AB41)</f>
        <v>555</v>
      </c>
      <c r="AD41" s="266">
        <f>RANK(AC41,AC35:AC42)</f>
        <v>4</v>
      </c>
    </row>
    <row r="42" spans="1:32" s="114" customFormat="1" ht="18" customHeight="1">
      <c r="A42" s="293"/>
      <c r="B42" s="296"/>
      <c r="C42" s="297"/>
      <c r="D42" s="134">
        <f>IF(O36="","",O36)</f>
        <v>0</v>
      </c>
      <c r="E42" s="134" t="s">
        <v>42</v>
      </c>
      <c r="F42" s="135">
        <f>IF(M36="","",M36)</f>
        <v>9</v>
      </c>
      <c r="G42" s="136">
        <f>IF(O38="","",O38)</f>
        <v>2</v>
      </c>
      <c r="H42" s="134" t="s">
        <v>42</v>
      </c>
      <c r="I42" s="135">
        <f>IF(M38="","",M38)</f>
        <v>3</v>
      </c>
      <c r="J42" s="136">
        <f>IF(O40="","",O40)</f>
        <v>0</v>
      </c>
      <c r="K42" s="134" t="s">
        <v>42</v>
      </c>
      <c r="L42" s="135">
        <f>IF(M40="","",M40)</f>
        <v>6</v>
      </c>
      <c r="M42" s="294"/>
      <c r="N42" s="294"/>
      <c r="O42" s="294"/>
      <c r="P42" s="288"/>
      <c r="Q42" s="288"/>
      <c r="R42" s="288"/>
      <c r="S42" s="288"/>
      <c r="T42" s="288"/>
      <c r="U42" s="288"/>
      <c r="V42" s="298"/>
      <c r="W42" s="299"/>
      <c r="X42" s="288"/>
      <c r="Y42" s="288"/>
      <c r="Z42" s="288"/>
      <c r="AA42" s="288"/>
      <c r="AB42" s="288"/>
      <c r="AC42" s="288"/>
      <c r="AD42" s="284"/>
      <c r="AE42" s="130">
        <v>4</v>
      </c>
      <c r="AF42" s="114" t="str">
        <f>IF(AF$2="","",IF($AD35=4,$C35,IF($AD37=4,$C37,IF($AD39=4,$C39,$C41))))</f>
        <v>会津ｻﾝﾄｽFCJr</v>
      </c>
    </row>
    <row r="43" spans="2:31" s="114" customFormat="1" ht="18" customHeight="1">
      <c r="B43" s="26"/>
      <c r="C43" s="16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56"/>
      <c r="Q43" s="156"/>
      <c r="R43" s="156"/>
      <c r="S43" s="156"/>
      <c r="T43" s="156"/>
      <c r="U43" s="156"/>
      <c r="V43" s="163"/>
      <c r="W43" s="156"/>
      <c r="X43" s="156"/>
      <c r="Y43" s="156"/>
      <c r="Z43" s="156"/>
      <c r="AA43" s="156"/>
      <c r="AB43" s="156"/>
      <c r="AC43" s="156"/>
      <c r="AD43" s="157"/>
      <c r="AE43" s="130"/>
    </row>
  </sheetData>
  <sheetProtection/>
  <mergeCells count="358">
    <mergeCell ref="R15:R16"/>
    <mergeCell ref="S15:S16"/>
    <mergeCell ref="J14:L14"/>
    <mergeCell ref="M14:O14"/>
    <mergeCell ref="J15:L15"/>
    <mergeCell ref="M15:O15"/>
    <mergeCell ref="P15:P16"/>
    <mergeCell ref="Q15:Q16"/>
    <mergeCell ref="T15:T16"/>
    <mergeCell ref="U15:U16"/>
    <mergeCell ref="U17:U18"/>
    <mergeCell ref="V17:V18"/>
    <mergeCell ref="W17:W18"/>
    <mergeCell ref="X17:X18"/>
    <mergeCell ref="V15:V16"/>
    <mergeCell ref="W15:W16"/>
    <mergeCell ref="Y17:Y18"/>
    <mergeCell ref="Z17:Z18"/>
    <mergeCell ref="X15:X16"/>
    <mergeCell ref="Y15:Y16"/>
    <mergeCell ref="Z15:Z16"/>
    <mergeCell ref="AD15:AD16"/>
    <mergeCell ref="AA17:AA18"/>
    <mergeCell ref="AB17:AB18"/>
    <mergeCell ref="AC17:AC18"/>
    <mergeCell ref="AD17:AD18"/>
    <mergeCell ref="AA15:AA16"/>
    <mergeCell ref="AB15:AB16"/>
    <mergeCell ref="AC15:AC16"/>
    <mergeCell ref="B19:B20"/>
    <mergeCell ref="C19:C20"/>
    <mergeCell ref="P17:P18"/>
    <mergeCell ref="Q17:Q18"/>
    <mergeCell ref="J19:L20"/>
    <mergeCell ref="M19:O19"/>
    <mergeCell ref="P19:P20"/>
    <mergeCell ref="Q19:Q20"/>
    <mergeCell ref="D17:F17"/>
    <mergeCell ref="G17:I18"/>
    <mergeCell ref="R17:R18"/>
    <mergeCell ref="R19:R20"/>
    <mergeCell ref="T19:T20"/>
    <mergeCell ref="S17:S18"/>
    <mergeCell ref="T17:T18"/>
    <mergeCell ref="S19:S20"/>
    <mergeCell ref="Z19:Z20"/>
    <mergeCell ref="U19:U20"/>
    <mergeCell ref="V19:V20"/>
    <mergeCell ref="W19:W20"/>
    <mergeCell ref="X19:X20"/>
    <mergeCell ref="T21:T22"/>
    <mergeCell ref="U21:U22"/>
    <mergeCell ref="V21:V22"/>
    <mergeCell ref="Y19:Y20"/>
    <mergeCell ref="W21:W22"/>
    <mergeCell ref="X21:X22"/>
    <mergeCell ref="Y21:Y22"/>
    <mergeCell ref="Z21:Z22"/>
    <mergeCell ref="AD19:AD20"/>
    <mergeCell ref="AA21:AA22"/>
    <mergeCell ref="AB21:AB22"/>
    <mergeCell ref="AC21:AC22"/>
    <mergeCell ref="AD21:AD22"/>
    <mergeCell ref="AA19:AA20"/>
    <mergeCell ref="AB19:AB20"/>
    <mergeCell ref="AC19:AC20"/>
    <mergeCell ref="Y29:Y30"/>
    <mergeCell ref="P25:P26"/>
    <mergeCell ref="Q25:Q26"/>
    <mergeCell ref="R25:R26"/>
    <mergeCell ref="S25:S26"/>
    <mergeCell ref="T25:T26"/>
    <mergeCell ref="U25:U26"/>
    <mergeCell ref="V25:V26"/>
    <mergeCell ref="W25:W26"/>
    <mergeCell ref="AB25:AB26"/>
    <mergeCell ref="Q27:Q28"/>
    <mergeCell ref="R27:R28"/>
    <mergeCell ref="S27:S28"/>
    <mergeCell ref="Z27:Z28"/>
    <mergeCell ref="AA27:AA28"/>
    <mergeCell ref="AA25:AA26"/>
    <mergeCell ref="Z25:Z26"/>
    <mergeCell ref="AC25:AC26"/>
    <mergeCell ref="T27:T28"/>
    <mergeCell ref="U27:U28"/>
    <mergeCell ref="V27:V28"/>
    <mergeCell ref="W27:W28"/>
    <mergeCell ref="X27:X28"/>
    <mergeCell ref="X25:X26"/>
    <mergeCell ref="Y25:Y26"/>
    <mergeCell ref="AB27:AB28"/>
    <mergeCell ref="Y27:Y28"/>
    <mergeCell ref="W29:W30"/>
    <mergeCell ref="X29:X30"/>
    <mergeCell ref="U29:U30"/>
    <mergeCell ref="R31:R32"/>
    <mergeCell ref="S31:S32"/>
    <mergeCell ref="T31:T32"/>
    <mergeCell ref="R29:R30"/>
    <mergeCell ref="S29:S30"/>
    <mergeCell ref="V29:V30"/>
    <mergeCell ref="AC29:AC30"/>
    <mergeCell ref="Z31:Z32"/>
    <mergeCell ref="AA31:AA32"/>
    <mergeCell ref="AB31:AB32"/>
    <mergeCell ref="AC31:AC32"/>
    <mergeCell ref="Z29:Z30"/>
    <mergeCell ref="AA29:AA30"/>
    <mergeCell ref="AB29:AB30"/>
    <mergeCell ref="M35:O35"/>
    <mergeCell ref="U35:U36"/>
    <mergeCell ref="V35:V36"/>
    <mergeCell ref="V31:V32"/>
    <mergeCell ref="U31:U32"/>
    <mergeCell ref="X35:X36"/>
    <mergeCell ref="W31:W32"/>
    <mergeCell ref="X31:X32"/>
    <mergeCell ref="Y31:Y32"/>
    <mergeCell ref="W35:W36"/>
    <mergeCell ref="P35:P36"/>
    <mergeCell ref="Q35:Q36"/>
    <mergeCell ref="R35:R36"/>
    <mergeCell ref="S35:S36"/>
    <mergeCell ref="M4:O4"/>
    <mergeCell ref="M5:O5"/>
    <mergeCell ref="M7:O7"/>
    <mergeCell ref="M9:O9"/>
    <mergeCell ref="P11:P12"/>
    <mergeCell ref="Q11:Q12"/>
    <mergeCell ref="AB11:AB12"/>
    <mergeCell ref="AC11:AC12"/>
    <mergeCell ref="S11:S12"/>
    <mergeCell ref="U11:U12"/>
    <mergeCell ref="V11:V12"/>
    <mergeCell ref="R11:R12"/>
    <mergeCell ref="T11:T12"/>
    <mergeCell ref="AA11:AA12"/>
    <mergeCell ref="AD11:AD12"/>
    <mergeCell ref="W11:W12"/>
    <mergeCell ref="X11:X12"/>
    <mergeCell ref="Y11:Y12"/>
    <mergeCell ref="Z11:Z12"/>
    <mergeCell ref="B11:B12"/>
    <mergeCell ref="C11:C12"/>
    <mergeCell ref="D11:F11"/>
    <mergeCell ref="G11:I11"/>
    <mergeCell ref="C1:E1"/>
    <mergeCell ref="J11:L11"/>
    <mergeCell ref="P5:P6"/>
    <mergeCell ref="Q5:Q6"/>
    <mergeCell ref="G7:I8"/>
    <mergeCell ref="M11:O12"/>
    <mergeCell ref="P9:P10"/>
    <mergeCell ref="Q9:Q10"/>
    <mergeCell ref="G4:I4"/>
    <mergeCell ref="J4:L4"/>
    <mergeCell ref="R37:R38"/>
    <mergeCell ref="T37:T38"/>
    <mergeCell ref="P21:P22"/>
    <mergeCell ref="Q21:Q22"/>
    <mergeCell ref="R21:R22"/>
    <mergeCell ref="T35:T36"/>
    <mergeCell ref="P37:P38"/>
    <mergeCell ref="Q37:Q38"/>
    <mergeCell ref="Q29:Q30"/>
    <mergeCell ref="S21:S22"/>
    <mergeCell ref="M24:O24"/>
    <mergeCell ref="M29:O29"/>
    <mergeCell ref="Y39:Y40"/>
    <mergeCell ref="Z39:Z40"/>
    <mergeCell ref="S37:S38"/>
    <mergeCell ref="Y37:Y38"/>
    <mergeCell ref="Z37:Z38"/>
    <mergeCell ref="U37:U38"/>
    <mergeCell ref="V37:V38"/>
    <mergeCell ref="W37:W38"/>
    <mergeCell ref="X37:X38"/>
    <mergeCell ref="U39:U40"/>
    <mergeCell ref="V39:V40"/>
    <mergeCell ref="W39:W40"/>
    <mergeCell ref="X39:X40"/>
    <mergeCell ref="AD37:AD38"/>
    <mergeCell ref="AA39:AA40"/>
    <mergeCell ref="AB39:AB40"/>
    <mergeCell ref="AC39:AC40"/>
    <mergeCell ref="AD39:AD40"/>
    <mergeCell ref="AA37:AA38"/>
    <mergeCell ref="AB37:AB38"/>
    <mergeCell ref="D39:F39"/>
    <mergeCell ref="G39:I39"/>
    <mergeCell ref="A25:A32"/>
    <mergeCell ref="A35:A42"/>
    <mergeCell ref="G34:I34"/>
    <mergeCell ref="B41:B42"/>
    <mergeCell ref="C41:C42"/>
    <mergeCell ref="B39:B40"/>
    <mergeCell ref="C39:C40"/>
    <mergeCell ref="D25:F26"/>
    <mergeCell ref="P39:P40"/>
    <mergeCell ref="Q39:Q40"/>
    <mergeCell ref="J41:L41"/>
    <mergeCell ref="M41:O42"/>
    <mergeCell ref="J39:L40"/>
    <mergeCell ref="M39:O39"/>
    <mergeCell ref="R39:R40"/>
    <mergeCell ref="R41:R42"/>
    <mergeCell ref="S41:S42"/>
    <mergeCell ref="T41:T42"/>
    <mergeCell ref="S39:S40"/>
    <mergeCell ref="T39:T40"/>
    <mergeCell ref="Z41:Z42"/>
    <mergeCell ref="AA41:AA42"/>
    <mergeCell ref="AB41:AB42"/>
    <mergeCell ref="U41:U42"/>
    <mergeCell ref="V41:V42"/>
    <mergeCell ref="W41:W42"/>
    <mergeCell ref="X41:X42"/>
    <mergeCell ref="AC41:AC42"/>
    <mergeCell ref="D14:F14"/>
    <mergeCell ref="G14:I14"/>
    <mergeCell ref="B15:B16"/>
    <mergeCell ref="C15:C16"/>
    <mergeCell ref="D15:F16"/>
    <mergeCell ref="G15:I15"/>
    <mergeCell ref="D19:F19"/>
    <mergeCell ref="G19:I19"/>
    <mergeCell ref="Y41:Y42"/>
    <mergeCell ref="B21:B22"/>
    <mergeCell ref="J17:L17"/>
    <mergeCell ref="M17:O17"/>
    <mergeCell ref="C21:C22"/>
    <mergeCell ref="D21:F21"/>
    <mergeCell ref="G21:I21"/>
    <mergeCell ref="J21:L21"/>
    <mergeCell ref="M21:O22"/>
    <mergeCell ref="B17:B18"/>
    <mergeCell ref="C17:C18"/>
    <mergeCell ref="D24:F24"/>
    <mergeCell ref="B27:B28"/>
    <mergeCell ref="C27:C28"/>
    <mergeCell ref="D27:F27"/>
    <mergeCell ref="B25:B26"/>
    <mergeCell ref="C25:C26"/>
    <mergeCell ref="G24:I24"/>
    <mergeCell ref="J24:L24"/>
    <mergeCell ref="G25:I25"/>
    <mergeCell ref="J25:L25"/>
    <mergeCell ref="G27:I28"/>
    <mergeCell ref="J27:L27"/>
    <mergeCell ref="M27:O27"/>
    <mergeCell ref="B29:B30"/>
    <mergeCell ref="C29:C30"/>
    <mergeCell ref="D29:F29"/>
    <mergeCell ref="B37:B38"/>
    <mergeCell ref="C37:C38"/>
    <mergeCell ref="P29:P30"/>
    <mergeCell ref="AD29:AD30"/>
    <mergeCell ref="B31:B32"/>
    <mergeCell ref="C31:C32"/>
    <mergeCell ref="AC37:AC38"/>
    <mergeCell ref="Y35:Y36"/>
    <mergeCell ref="Z35:Z36"/>
    <mergeCell ref="AA35:AA36"/>
    <mergeCell ref="AD27:AD28"/>
    <mergeCell ref="M25:O25"/>
    <mergeCell ref="T29:T30"/>
    <mergeCell ref="AD35:AD36"/>
    <mergeCell ref="AD25:AD26"/>
    <mergeCell ref="P27:P28"/>
    <mergeCell ref="AC27:AC28"/>
    <mergeCell ref="AB35:AB36"/>
    <mergeCell ref="AC35:AC36"/>
    <mergeCell ref="M34:O34"/>
    <mergeCell ref="D31:F31"/>
    <mergeCell ref="G31:I31"/>
    <mergeCell ref="J31:L31"/>
    <mergeCell ref="B35:B36"/>
    <mergeCell ref="C35:C36"/>
    <mergeCell ref="D35:F36"/>
    <mergeCell ref="G35:I35"/>
    <mergeCell ref="J34:L34"/>
    <mergeCell ref="J35:L35"/>
    <mergeCell ref="A5:A12"/>
    <mergeCell ref="A15:A22"/>
    <mergeCell ref="AD31:AD32"/>
    <mergeCell ref="D34:F34"/>
    <mergeCell ref="M31:O32"/>
    <mergeCell ref="P31:P32"/>
    <mergeCell ref="Q31:Q32"/>
    <mergeCell ref="G29:I29"/>
    <mergeCell ref="J29:L30"/>
    <mergeCell ref="W5:W6"/>
    <mergeCell ref="D41:F41"/>
    <mergeCell ref="G41:I41"/>
    <mergeCell ref="P41:P42"/>
    <mergeCell ref="Q41:Q42"/>
    <mergeCell ref="D37:F37"/>
    <mergeCell ref="G37:I38"/>
    <mergeCell ref="J37:L37"/>
    <mergeCell ref="M37:O37"/>
    <mergeCell ref="AD41:AD42"/>
    <mergeCell ref="B5:B6"/>
    <mergeCell ref="B7:B8"/>
    <mergeCell ref="B9:B10"/>
    <mergeCell ref="T5:T6"/>
    <mergeCell ref="W7:W8"/>
    <mergeCell ref="W9:W10"/>
    <mergeCell ref="T9:T10"/>
    <mergeCell ref="U9:U10"/>
    <mergeCell ref="V9:V10"/>
    <mergeCell ref="P7:P8"/>
    <mergeCell ref="Q7:Q8"/>
    <mergeCell ref="R7:R8"/>
    <mergeCell ref="S7:S8"/>
    <mergeCell ref="R5:R6"/>
    <mergeCell ref="S5:S6"/>
    <mergeCell ref="Y9:Y10"/>
    <mergeCell ref="Z9:Z10"/>
    <mergeCell ref="R9:R10"/>
    <mergeCell ref="S9:S10"/>
    <mergeCell ref="U7:U8"/>
    <mergeCell ref="V7:V8"/>
    <mergeCell ref="T7:T8"/>
    <mergeCell ref="AD5:AD6"/>
    <mergeCell ref="AB7:AB8"/>
    <mergeCell ref="AC7:AC8"/>
    <mergeCell ref="AD7:AD8"/>
    <mergeCell ref="AA7:AA8"/>
    <mergeCell ref="AB5:AB6"/>
    <mergeCell ref="AC5:AC6"/>
    <mergeCell ref="V5:V6"/>
    <mergeCell ref="D4:F4"/>
    <mergeCell ref="J7:L7"/>
    <mergeCell ref="G5:I5"/>
    <mergeCell ref="J5:L5"/>
    <mergeCell ref="D5:F6"/>
    <mergeCell ref="D7:F7"/>
    <mergeCell ref="AD9:AD10"/>
    <mergeCell ref="C5:C6"/>
    <mergeCell ref="C7:C8"/>
    <mergeCell ref="C9:C10"/>
    <mergeCell ref="X7:X8"/>
    <mergeCell ref="X9:X10"/>
    <mergeCell ref="X5:X6"/>
    <mergeCell ref="J9:L10"/>
    <mergeCell ref="D9:F9"/>
    <mergeCell ref="G9:I9"/>
    <mergeCell ref="T2:W2"/>
    <mergeCell ref="AA9:AA10"/>
    <mergeCell ref="AB9:AB10"/>
    <mergeCell ref="AC9:AC10"/>
    <mergeCell ref="U5:U6"/>
    <mergeCell ref="Y5:Y6"/>
    <mergeCell ref="Z5:Z6"/>
    <mergeCell ref="AA5:AA6"/>
    <mergeCell ref="Y7:Y8"/>
    <mergeCell ref="Z7:Z8"/>
  </mergeCells>
  <printOptions/>
  <pageMargins left="0.59" right="0.3937007874015748" top="0.78" bottom="0.35433070866141736" header="0.39" footer="0.55"/>
  <pageSetup fitToHeight="1" fitToWidth="1" horizontalDpi="720" verticalDpi="72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="80" zoomScaleNormal="80" zoomScalePageLayoutView="0" workbookViewId="0" topLeftCell="A1">
      <selection activeCell="A7" sqref="A7:A16"/>
    </sheetView>
  </sheetViews>
  <sheetFormatPr defaultColWidth="9.00390625" defaultRowHeight="13.5"/>
  <cols>
    <col min="1" max="1" width="16.625" style="48" customWidth="1"/>
    <col min="2" max="2" width="4.75390625" style="48" customWidth="1"/>
    <col min="3" max="3" width="8.625" style="48" customWidth="1"/>
    <col min="4" max="4" width="16.625" style="49" customWidth="1"/>
    <col min="5" max="5" width="3.625" style="211" bestFit="1" customWidth="1"/>
    <col min="6" max="6" width="2.125" style="50" customWidth="1"/>
    <col min="7" max="7" width="3.625" style="213" customWidth="1"/>
    <col min="8" max="8" width="2.50390625" style="49" bestFit="1" customWidth="1"/>
    <col min="9" max="9" width="3.625" style="218" customWidth="1"/>
    <col min="10" max="10" width="2.125" style="49" customWidth="1"/>
    <col min="11" max="11" width="3.625" style="211" bestFit="1" customWidth="1"/>
    <col min="12" max="12" width="16.625" style="48" customWidth="1"/>
    <col min="13" max="13" width="8.625" style="48" customWidth="1"/>
    <col min="14" max="15" width="8.625" style="36" customWidth="1"/>
    <col min="16" max="16384" width="9.00390625" style="36" customWidth="1"/>
  </cols>
  <sheetData>
    <row r="1" spans="2:23" s="19" customFormat="1" ht="27" customHeight="1">
      <c r="B1" s="238">
        <f>ﾄｯﾌﾟ!B1</f>
        <v>39572</v>
      </c>
      <c r="C1" s="238"/>
      <c r="D1" s="20" t="s">
        <v>114</v>
      </c>
      <c r="E1" s="188"/>
      <c r="F1" s="21"/>
      <c r="G1" s="22"/>
      <c r="I1" s="23"/>
      <c r="J1" s="23"/>
      <c r="K1" s="189"/>
      <c r="O1" s="23"/>
      <c r="P1" s="23"/>
      <c r="Q1" s="24"/>
      <c r="R1" s="24"/>
      <c r="S1" s="24"/>
      <c r="T1" s="24"/>
      <c r="U1" s="24"/>
      <c r="V1" s="24"/>
      <c r="W1" s="24"/>
    </row>
    <row r="2" spans="1:15" s="27" customFormat="1" ht="27" customHeight="1">
      <c r="A2" s="34">
        <v>38112</v>
      </c>
      <c r="B2" s="28" t="s">
        <v>25</v>
      </c>
      <c r="E2" s="208"/>
      <c r="F2" s="35"/>
      <c r="G2" s="212"/>
      <c r="H2" s="35"/>
      <c r="I2" s="212"/>
      <c r="J2" s="35"/>
      <c r="K2" s="208"/>
      <c r="L2" s="35"/>
      <c r="N2" s="309">
        <v>4</v>
      </c>
      <c r="O2" s="309"/>
    </row>
    <row r="3" spans="1:11" ht="27" customHeight="1">
      <c r="A3" s="61" t="s">
        <v>56</v>
      </c>
      <c r="B3" s="61"/>
      <c r="C3" s="61"/>
      <c r="D3" s="61"/>
      <c r="E3" s="209"/>
      <c r="F3" s="61"/>
      <c r="G3" s="159"/>
      <c r="H3" s="61"/>
      <c r="I3" s="159"/>
      <c r="J3" s="61"/>
      <c r="K3" s="209"/>
    </row>
    <row r="4" spans="1:16" ht="27" customHeight="1">
      <c r="A4" s="314" t="str">
        <f>CONCATENATE(S7,S15,S8,S15,S9,S15,S10,S15,S11,S15,S14)</f>
        <v>南陽市総合グランド(東)南陽市総合グランド(西)広幡農村広場(北)広幡農村広場(南)／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224"/>
    </row>
    <row r="5" spans="1:13" ht="21" customHeight="1">
      <c r="A5" s="301" t="s">
        <v>54</v>
      </c>
      <c r="B5" s="302"/>
      <c r="C5" s="38"/>
      <c r="D5" s="38"/>
      <c r="E5" s="207"/>
      <c r="F5" s="38"/>
      <c r="G5" s="38"/>
      <c r="H5" s="38"/>
      <c r="I5" s="38"/>
      <c r="J5" s="38"/>
      <c r="K5" s="207"/>
      <c r="L5" s="37"/>
      <c r="M5" s="37"/>
    </row>
    <row r="6" spans="1:15" ht="21" customHeight="1">
      <c r="A6" s="105" t="s">
        <v>18</v>
      </c>
      <c r="B6" s="107"/>
      <c r="C6" s="106" t="s">
        <v>26</v>
      </c>
      <c r="D6" s="201"/>
      <c r="E6" s="210"/>
      <c r="F6" s="137"/>
      <c r="G6" s="214"/>
      <c r="H6" s="140" t="s">
        <v>27</v>
      </c>
      <c r="I6" s="214"/>
      <c r="J6" s="137"/>
      <c r="K6" s="210"/>
      <c r="L6" s="204"/>
      <c r="M6" s="99" t="s">
        <v>47</v>
      </c>
      <c r="N6" s="241" t="s">
        <v>48</v>
      </c>
      <c r="O6" s="242"/>
    </row>
    <row r="7" spans="1:19" ht="21" customHeight="1">
      <c r="A7" s="303" t="str">
        <f>S9</f>
        <v>広幡農村広場(北)</v>
      </c>
      <c r="B7" s="306" t="s">
        <v>28</v>
      </c>
      <c r="C7" s="312">
        <v>0.375</v>
      </c>
      <c r="D7" s="325" t="str">
        <f>'1日目結果'!AF6</f>
        <v>ふじかげSC山形</v>
      </c>
      <c r="E7" s="310">
        <v>3</v>
      </c>
      <c r="F7" s="322" t="s">
        <v>15</v>
      </c>
      <c r="G7" s="216">
        <v>1</v>
      </c>
      <c r="H7" s="102" t="s">
        <v>16</v>
      </c>
      <c r="I7" s="216">
        <v>1</v>
      </c>
      <c r="J7" s="322" t="s">
        <v>17</v>
      </c>
      <c r="K7" s="310">
        <v>4</v>
      </c>
      <c r="L7" s="320" t="str">
        <f>'1日目結果'!AF16</f>
        <v>鵜飼ｻｯｶｰｸﾗﾌﾞ</v>
      </c>
      <c r="M7" s="342" t="s">
        <v>49</v>
      </c>
      <c r="N7" s="342" t="s">
        <v>49</v>
      </c>
      <c r="O7" s="341" t="s">
        <v>49</v>
      </c>
      <c r="R7" s="36" t="s">
        <v>130</v>
      </c>
      <c r="S7" s="36" t="str">
        <f>ﾄｯﾌﾟ!K4</f>
        <v>南陽市総合グランド(東)</v>
      </c>
    </row>
    <row r="8" spans="1:19" ht="21" customHeight="1">
      <c r="A8" s="303"/>
      <c r="B8" s="306"/>
      <c r="C8" s="312"/>
      <c r="D8" s="325"/>
      <c r="E8" s="317"/>
      <c r="F8" s="324"/>
      <c r="G8" s="41" t="s">
        <v>152</v>
      </c>
      <c r="H8" s="41"/>
      <c r="I8" s="41" t="s">
        <v>153</v>
      </c>
      <c r="J8" s="324"/>
      <c r="K8" s="317"/>
      <c r="L8" s="320"/>
      <c r="M8" s="342"/>
      <c r="N8" s="342"/>
      <c r="O8" s="343"/>
      <c r="S8" s="36" t="str">
        <f>ﾄｯﾌﾟ!K5</f>
        <v>南陽市総合グランド(西)</v>
      </c>
    </row>
    <row r="9" spans="1:19" ht="21" customHeight="1">
      <c r="A9" s="304"/>
      <c r="B9" s="307"/>
      <c r="C9" s="313"/>
      <c r="D9" s="316"/>
      <c r="E9" s="246"/>
      <c r="F9" s="323"/>
      <c r="G9" s="215">
        <v>3</v>
      </c>
      <c r="H9" s="103" t="s">
        <v>16</v>
      </c>
      <c r="I9" s="215">
        <v>4</v>
      </c>
      <c r="J9" s="323"/>
      <c r="K9" s="318"/>
      <c r="L9" s="321"/>
      <c r="M9" s="332"/>
      <c r="N9" s="332"/>
      <c r="O9" s="340"/>
      <c r="S9" s="36" t="str">
        <f>ﾄｯﾌﾟ!K6</f>
        <v>広幡農村広場(北)</v>
      </c>
    </row>
    <row r="10" spans="1:19" ht="21" customHeight="1">
      <c r="A10" s="304"/>
      <c r="B10" s="307" t="s">
        <v>30</v>
      </c>
      <c r="C10" s="313">
        <v>0.40972222222222227</v>
      </c>
      <c r="D10" s="315" t="str">
        <f>'1日目結果'!AF8</f>
        <v>アビーカ米沢</v>
      </c>
      <c r="E10" s="310">
        <f>IF(G10="","",SUM(G10:G11))</f>
        <v>5</v>
      </c>
      <c r="F10" s="322" t="s">
        <v>15</v>
      </c>
      <c r="G10" s="216">
        <v>1</v>
      </c>
      <c r="H10" s="102" t="s">
        <v>16</v>
      </c>
      <c r="I10" s="216">
        <v>1</v>
      </c>
      <c r="J10" s="322" t="s">
        <v>17</v>
      </c>
      <c r="K10" s="310">
        <f>IF(I10="","",SUM(I10:I11))</f>
        <v>1</v>
      </c>
      <c r="L10" s="319" t="str">
        <f>'1日目結果'!AF18</f>
        <v>ＴＭＴ　SC</v>
      </c>
      <c r="M10" s="332" t="s">
        <v>49</v>
      </c>
      <c r="N10" s="332" t="s">
        <v>49</v>
      </c>
      <c r="O10" s="340" t="s">
        <v>49</v>
      </c>
      <c r="S10" s="36" t="str">
        <f>ﾄｯﾌﾟ!K7</f>
        <v>広幡農村広場(南)</v>
      </c>
    </row>
    <row r="11" spans="1:19" ht="21" customHeight="1">
      <c r="A11" s="304"/>
      <c r="B11" s="307"/>
      <c r="C11" s="313"/>
      <c r="D11" s="316"/>
      <c r="E11" s="246"/>
      <c r="F11" s="323"/>
      <c r="G11" s="215">
        <v>4</v>
      </c>
      <c r="H11" s="103" t="s">
        <v>16</v>
      </c>
      <c r="I11" s="215">
        <v>0</v>
      </c>
      <c r="J11" s="323"/>
      <c r="K11" s="318"/>
      <c r="L11" s="321"/>
      <c r="M11" s="332"/>
      <c r="N11" s="332"/>
      <c r="O11" s="340"/>
      <c r="S11" s="36" t="s">
        <v>131</v>
      </c>
    </row>
    <row r="12" spans="1:16" ht="21" customHeight="1">
      <c r="A12" s="304"/>
      <c r="B12" s="307" t="s">
        <v>126</v>
      </c>
      <c r="C12" s="313">
        <v>0.4791666666666667</v>
      </c>
      <c r="D12" s="315" t="s">
        <v>156</v>
      </c>
      <c r="E12" s="310">
        <v>4</v>
      </c>
      <c r="F12" s="322" t="s">
        <v>15</v>
      </c>
      <c r="G12" s="216">
        <v>0</v>
      </c>
      <c r="H12" s="102" t="s">
        <v>16</v>
      </c>
      <c r="I12" s="216">
        <v>0</v>
      </c>
      <c r="J12" s="322" t="s">
        <v>17</v>
      </c>
      <c r="K12" s="310">
        <v>1</v>
      </c>
      <c r="L12" s="319" t="s">
        <v>145</v>
      </c>
      <c r="M12" s="332" t="s">
        <v>49</v>
      </c>
      <c r="N12" s="332" t="s">
        <v>49</v>
      </c>
      <c r="O12" s="340" t="s">
        <v>49</v>
      </c>
      <c r="P12" s="39"/>
    </row>
    <row r="13" spans="1:16" ht="21" customHeight="1">
      <c r="A13" s="304"/>
      <c r="B13" s="307"/>
      <c r="C13" s="313"/>
      <c r="D13" s="325"/>
      <c r="E13" s="317"/>
      <c r="F13" s="324"/>
      <c r="G13" s="41" t="s">
        <v>152</v>
      </c>
      <c r="H13" s="41"/>
      <c r="I13" s="41" t="s">
        <v>153</v>
      </c>
      <c r="J13" s="324"/>
      <c r="K13" s="317"/>
      <c r="L13" s="320"/>
      <c r="M13" s="332"/>
      <c r="N13" s="332"/>
      <c r="O13" s="340"/>
      <c r="P13" s="39"/>
    </row>
    <row r="14" spans="1:16" ht="21" customHeight="1">
      <c r="A14" s="304"/>
      <c r="B14" s="307"/>
      <c r="C14" s="313"/>
      <c r="D14" s="316"/>
      <c r="E14" s="246"/>
      <c r="F14" s="323"/>
      <c r="G14" s="215">
        <v>4</v>
      </c>
      <c r="H14" s="103" t="s">
        <v>16</v>
      </c>
      <c r="I14" s="215">
        <v>1</v>
      </c>
      <c r="J14" s="323"/>
      <c r="K14" s="318"/>
      <c r="L14" s="321"/>
      <c r="M14" s="332"/>
      <c r="N14" s="332"/>
      <c r="O14" s="340"/>
      <c r="P14" s="39"/>
    </row>
    <row r="15" spans="1:15" ht="21" customHeight="1">
      <c r="A15" s="304"/>
      <c r="B15" s="307" t="s">
        <v>33</v>
      </c>
      <c r="C15" s="313">
        <v>0.513888888888889</v>
      </c>
      <c r="D15" s="315" t="str">
        <f>IF(I9="","",IF(E7&gt;K7,D7,L7))</f>
        <v>鵜飼ｻｯｶｰｸﾗﾌﾞ</v>
      </c>
      <c r="E15" s="310">
        <f>IF(G15="","",SUM(G15:G16))</f>
        <v>0</v>
      </c>
      <c r="F15" s="322" t="s">
        <v>15</v>
      </c>
      <c r="G15" s="216">
        <v>0</v>
      </c>
      <c r="H15" s="102" t="s">
        <v>16</v>
      </c>
      <c r="I15" s="216">
        <v>0</v>
      </c>
      <c r="J15" s="322" t="s">
        <v>17</v>
      </c>
      <c r="K15" s="310">
        <f>IF(I15="","",SUM(I15:I16))</f>
        <v>1</v>
      </c>
      <c r="L15" s="319" t="str">
        <f>IF(I21="","",IF(E20&gt;K20,D20,L20))</f>
        <v>町田大蔵SSS</v>
      </c>
      <c r="M15" s="332" t="s">
        <v>122</v>
      </c>
      <c r="N15" s="332" t="s">
        <v>122</v>
      </c>
      <c r="O15" s="340" t="s">
        <v>122</v>
      </c>
    </row>
    <row r="16" spans="1:15" ht="21" customHeight="1">
      <c r="A16" s="305"/>
      <c r="B16" s="308"/>
      <c r="C16" s="326"/>
      <c r="D16" s="327"/>
      <c r="E16" s="311"/>
      <c r="F16" s="328"/>
      <c r="G16" s="217">
        <v>0</v>
      </c>
      <c r="H16" s="40" t="s">
        <v>16</v>
      </c>
      <c r="I16" s="217">
        <v>1</v>
      </c>
      <c r="J16" s="328"/>
      <c r="K16" s="329"/>
      <c r="L16" s="331"/>
      <c r="M16" s="333"/>
      <c r="N16" s="333"/>
      <c r="O16" s="344"/>
    </row>
    <row r="17" spans="1:13" ht="21" customHeight="1">
      <c r="A17" s="137"/>
      <c r="B17" s="37"/>
      <c r="C17" s="42"/>
      <c r="D17" s="202"/>
      <c r="E17" s="198"/>
      <c r="F17" s="44"/>
      <c r="G17" s="43"/>
      <c r="H17" s="41"/>
      <c r="I17" s="43"/>
      <c r="J17" s="45"/>
      <c r="K17" s="198"/>
      <c r="L17" s="205"/>
      <c r="M17" s="37"/>
    </row>
    <row r="18" spans="1:13" ht="21" customHeight="1">
      <c r="A18" s="301" t="s">
        <v>54</v>
      </c>
      <c r="B18" s="302"/>
      <c r="C18" s="38"/>
      <c r="D18" s="203"/>
      <c r="E18" s="207"/>
      <c r="F18" s="38"/>
      <c r="G18" s="38"/>
      <c r="H18" s="38"/>
      <c r="I18" s="38"/>
      <c r="J18" s="38"/>
      <c r="K18" s="207"/>
      <c r="L18" s="206"/>
      <c r="M18" s="37"/>
    </row>
    <row r="19" spans="1:15" ht="21" customHeight="1">
      <c r="A19" s="105" t="s">
        <v>14</v>
      </c>
      <c r="B19" s="107"/>
      <c r="C19" s="104" t="s">
        <v>26</v>
      </c>
      <c r="D19" s="201"/>
      <c r="E19" s="210"/>
      <c r="F19" s="137"/>
      <c r="G19" s="214"/>
      <c r="H19" s="140" t="s">
        <v>27</v>
      </c>
      <c r="I19" s="214"/>
      <c r="J19" s="137"/>
      <c r="K19" s="210"/>
      <c r="L19" s="204"/>
      <c r="M19" s="99" t="s">
        <v>47</v>
      </c>
      <c r="N19" s="241" t="s">
        <v>48</v>
      </c>
      <c r="O19" s="242"/>
    </row>
    <row r="20" spans="1:15" ht="21" customHeight="1">
      <c r="A20" s="303" t="str">
        <f>S10</f>
        <v>広幡農村広場(南)</v>
      </c>
      <c r="B20" s="306" t="s">
        <v>34</v>
      </c>
      <c r="C20" s="334">
        <v>0.375</v>
      </c>
      <c r="D20" s="325" t="str">
        <f>'1日目結果'!AF26</f>
        <v>町田大蔵SSS</v>
      </c>
      <c r="E20" s="310">
        <f>IF(G20="","",SUM(G20:G21))</f>
        <v>4</v>
      </c>
      <c r="F20" s="322" t="s">
        <v>15</v>
      </c>
      <c r="G20" s="216">
        <v>0</v>
      </c>
      <c r="H20" s="102" t="s">
        <v>16</v>
      </c>
      <c r="I20" s="216">
        <v>0</v>
      </c>
      <c r="J20" s="322" t="s">
        <v>17</v>
      </c>
      <c r="K20" s="310">
        <f>IF(I20="","",SUM(I20:I21))</f>
        <v>0</v>
      </c>
      <c r="L20" s="320" t="str">
        <f>'1日目結果'!AF36</f>
        <v>北部 FC</v>
      </c>
      <c r="M20" s="332" t="s">
        <v>49</v>
      </c>
      <c r="N20" s="332" t="s">
        <v>49</v>
      </c>
      <c r="O20" s="341" t="s">
        <v>49</v>
      </c>
    </row>
    <row r="21" spans="1:15" ht="21" customHeight="1">
      <c r="A21" s="304"/>
      <c r="B21" s="307"/>
      <c r="C21" s="330"/>
      <c r="D21" s="316"/>
      <c r="E21" s="246"/>
      <c r="F21" s="323"/>
      <c r="G21" s="215">
        <v>4</v>
      </c>
      <c r="H21" s="103" t="s">
        <v>16</v>
      </c>
      <c r="I21" s="215">
        <v>0</v>
      </c>
      <c r="J21" s="323"/>
      <c r="K21" s="318"/>
      <c r="L21" s="321"/>
      <c r="M21" s="332"/>
      <c r="N21" s="332"/>
      <c r="O21" s="340"/>
    </row>
    <row r="22" spans="1:15" ht="21" customHeight="1">
      <c r="A22" s="304"/>
      <c r="B22" s="307" t="s">
        <v>35</v>
      </c>
      <c r="C22" s="330">
        <v>0.40972222222222227</v>
      </c>
      <c r="D22" s="315" t="str">
        <f>'1日目結果'!AF28</f>
        <v>桜田FC SS</v>
      </c>
      <c r="E22" s="310">
        <f>IF(G22="","",SUM(G22:G23))</f>
        <v>0</v>
      </c>
      <c r="F22" s="322" t="s">
        <v>31</v>
      </c>
      <c r="G22" s="216">
        <v>0</v>
      </c>
      <c r="H22" s="102" t="s">
        <v>29</v>
      </c>
      <c r="I22" s="216">
        <v>1</v>
      </c>
      <c r="J22" s="322" t="s">
        <v>32</v>
      </c>
      <c r="K22" s="310">
        <f>IF(I22="","",SUM(I22:I23))</f>
        <v>3</v>
      </c>
      <c r="L22" s="319" t="str">
        <f>'1日目結果'!AF38</f>
        <v>ながいﾕﾅｲﾃｯﾄﾞFC</v>
      </c>
      <c r="M22" s="332" t="s">
        <v>49</v>
      </c>
      <c r="N22" s="332" t="s">
        <v>49</v>
      </c>
      <c r="O22" s="340" t="s">
        <v>49</v>
      </c>
    </row>
    <row r="23" spans="1:15" ht="21" customHeight="1">
      <c r="A23" s="304"/>
      <c r="B23" s="307"/>
      <c r="C23" s="330"/>
      <c r="D23" s="316"/>
      <c r="E23" s="246"/>
      <c r="F23" s="323"/>
      <c r="G23" s="215">
        <v>0</v>
      </c>
      <c r="H23" s="103" t="s">
        <v>16</v>
      </c>
      <c r="I23" s="215">
        <v>2</v>
      </c>
      <c r="J23" s="323"/>
      <c r="K23" s="318"/>
      <c r="L23" s="321"/>
      <c r="M23" s="332"/>
      <c r="N23" s="332"/>
      <c r="O23" s="340"/>
    </row>
    <row r="24" spans="1:15" ht="21" customHeight="1">
      <c r="A24" s="304"/>
      <c r="B24" s="307" t="s">
        <v>125</v>
      </c>
      <c r="C24" s="330">
        <v>0.4791666666666667</v>
      </c>
      <c r="D24" s="315" t="str">
        <f>IF(I11="","",IF(E10&lt;K10,D10,L10))</f>
        <v>ＴＭＴ　SC</v>
      </c>
      <c r="E24" s="310">
        <f>IF(G24="","",SUM(G24:G25))</f>
        <v>3</v>
      </c>
      <c r="F24" s="322" t="s">
        <v>15</v>
      </c>
      <c r="G24" s="216">
        <v>3</v>
      </c>
      <c r="H24" s="102" t="s">
        <v>16</v>
      </c>
      <c r="I24" s="216">
        <v>0</v>
      </c>
      <c r="J24" s="322" t="s">
        <v>17</v>
      </c>
      <c r="K24" s="310">
        <f>IF(I24="","",SUM(I24:I25))</f>
        <v>0</v>
      </c>
      <c r="L24" s="319" t="str">
        <f>IF(I23="","",IF(E22&lt;K22,D22,L22))</f>
        <v>桜田FC SS</v>
      </c>
      <c r="M24" s="332" t="s">
        <v>49</v>
      </c>
      <c r="N24" s="332" t="s">
        <v>49</v>
      </c>
      <c r="O24" s="340" t="s">
        <v>49</v>
      </c>
    </row>
    <row r="25" spans="1:15" ht="21" customHeight="1">
      <c r="A25" s="304"/>
      <c r="B25" s="307"/>
      <c r="C25" s="330"/>
      <c r="D25" s="316"/>
      <c r="E25" s="246"/>
      <c r="F25" s="323"/>
      <c r="G25" s="215">
        <v>0</v>
      </c>
      <c r="H25" s="103" t="s">
        <v>16</v>
      </c>
      <c r="I25" s="215">
        <v>0</v>
      </c>
      <c r="J25" s="323"/>
      <c r="K25" s="318"/>
      <c r="L25" s="321"/>
      <c r="M25" s="332"/>
      <c r="N25" s="332"/>
      <c r="O25" s="340"/>
    </row>
    <row r="26" spans="1:15" ht="21" customHeight="1">
      <c r="A26" s="304"/>
      <c r="B26" s="307" t="s">
        <v>127</v>
      </c>
      <c r="C26" s="330">
        <v>0.513888888888889</v>
      </c>
      <c r="D26" s="315" t="s">
        <v>154</v>
      </c>
      <c r="E26" s="310">
        <f>IF(G26="","",SUM(G26:G27))</f>
        <v>3</v>
      </c>
      <c r="F26" s="322" t="s">
        <v>15</v>
      </c>
      <c r="G26" s="216">
        <v>1</v>
      </c>
      <c r="H26" s="102" t="s">
        <v>16</v>
      </c>
      <c r="I26" s="216">
        <v>2</v>
      </c>
      <c r="J26" s="322" t="s">
        <v>17</v>
      </c>
      <c r="K26" s="310">
        <f>IF(I26="","",SUM(I26:I27))</f>
        <v>2</v>
      </c>
      <c r="L26" s="319" t="s">
        <v>155</v>
      </c>
      <c r="M26" s="332" t="s">
        <v>122</v>
      </c>
      <c r="N26" s="332" t="s">
        <v>122</v>
      </c>
      <c r="O26" s="340" t="s">
        <v>122</v>
      </c>
    </row>
    <row r="27" spans="1:15" ht="21" customHeight="1">
      <c r="A27" s="305"/>
      <c r="B27" s="308"/>
      <c r="C27" s="336"/>
      <c r="D27" s="327"/>
      <c r="E27" s="311"/>
      <c r="F27" s="328"/>
      <c r="G27" s="217">
        <v>2</v>
      </c>
      <c r="H27" s="40" t="s">
        <v>16</v>
      </c>
      <c r="I27" s="217">
        <v>0</v>
      </c>
      <c r="J27" s="328"/>
      <c r="K27" s="329"/>
      <c r="L27" s="331"/>
      <c r="M27" s="333"/>
      <c r="N27" s="333"/>
      <c r="O27" s="344"/>
    </row>
    <row r="28" spans="1:13" ht="21" customHeight="1">
      <c r="A28" s="137"/>
      <c r="B28" s="37"/>
      <c r="C28" s="42"/>
      <c r="D28" s="202"/>
      <c r="E28" s="198"/>
      <c r="F28" s="44"/>
      <c r="G28" s="43"/>
      <c r="H28" s="41"/>
      <c r="I28" s="43"/>
      <c r="J28" s="45"/>
      <c r="K28" s="198"/>
      <c r="L28" s="205"/>
      <c r="M28" s="37"/>
    </row>
    <row r="29" spans="1:13" ht="21" customHeight="1">
      <c r="A29" s="301" t="s">
        <v>55</v>
      </c>
      <c r="B29" s="302"/>
      <c r="C29" s="38"/>
      <c r="D29" s="203"/>
      <c r="E29" s="207"/>
      <c r="F29" s="38"/>
      <c r="G29" s="38"/>
      <c r="H29" s="38"/>
      <c r="I29" s="38"/>
      <c r="J29" s="38"/>
      <c r="K29" s="207"/>
      <c r="L29" s="206"/>
      <c r="M29" s="37"/>
    </row>
    <row r="30" spans="1:15" ht="21" customHeight="1">
      <c r="A30" s="105" t="s">
        <v>36</v>
      </c>
      <c r="B30" s="107"/>
      <c r="C30" s="104" t="s">
        <v>26</v>
      </c>
      <c r="D30" s="201"/>
      <c r="E30" s="210"/>
      <c r="F30" s="137"/>
      <c r="G30" s="214"/>
      <c r="H30" s="140" t="s">
        <v>27</v>
      </c>
      <c r="I30" s="214"/>
      <c r="J30" s="137"/>
      <c r="K30" s="210"/>
      <c r="L30" s="204"/>
      <c r="M30" s="99" t="s">
        <v>47</v>
      </c>
      <c r="N30" s="241" t="s">
        <v>48</v>
      </c>
      <c r="O30" s="242"/>
    </row>
    <row r="31" spans="1:15" ht="21" customHeight="1">
      <c r="A31" s="303" t="str">
        <f>S7</f>
        <v>南陽市総合グランド(東)</v>
      </c>
      <c r="B31" s="306" t="s">
        <v>37</v>
      </c>
      <c r="C31" s="334">
        <v>0.375</v>
      </c>
      <c r="D31" s="325" t="str">
        <f>'1日目結果'!AF10</f>
        <v>南原SSS若鷹</v>
      </c>
      <c r="E31" s="310">
        <f>IF(G31="","",SUM(G31:G33))</f>
        <v>5</v>
      </c>
      <c r="F31" s="335" t="s">
        <v>15</v>
      </c>
      <c r="G31" s="216">
        <v>1</v>
      </c>
      <c r="H31" s="102" t="s">
        <v>16</v>
      </c>
      <c r="I31" s="216">
        <v>1</v>
      </c>
      <c r="J31" s="335" t="s">
        <v>17</v>
      </c>
      <c r="K31" s="310">
        <f>IF(I31="","",SUM(I31:I33))</f>
        <v>6</v>
      </c>
      <c r="L31" s="320" t="str">
        <f>'1日目結果'!AF20</f>
        <v>FCアルカディア</v>
      </c>
      <c r="M31" s="332" t="s">
        <v>49</v>
      </c>
      <c r="N31" s="332" t="s">
        <v>49</v>
      </c>
      <c r="O31" s="341" t="s">
        <v>49</v>
      </c>
    </row>
    <row r="32" spans="1:15" ht="21" customHeight="1">
      <c r="A32" s="303"/>
      <c r="B32" s="306"/>
      <c r="C32" s="334"/>
      <c r="D32" s="325"/>
      <c r="E32" s="317"/>
      <c r="F32" s="324"/>
      <c r="G32" s="41" t="s">
        <v>152</v>
      </c>
      <c r="H32" s="41"/>
      <c r="I32" s="41" t="s">
        <v>153</v>
      </c>
      <c r="J32" s="324"/>
      <c r="K32" s="317"/>
      <c r="L32" s="320"/>
      <c r="M32" s="332"/>
      <c r="N32" s="332"/>
      <c r="O32" s="340"/>
    </row>
    <row r="33" spans="1:15" ht="21" customHeight="1">
      <c r="A33" s="304"/>
      <c r="B33" s="307"/>
      <c r="C33" s="330"/>
      <c r="D33" s="325"/>
      <c r="E33" s="317"/>
      <c r="F33" s="324"/>
      <c r="G33" s="43">
        <v>4</v>
      </c>
      <c r="H33" s="41" t="s">
        <v>16</v>
      </c>
      <c r="I33" s="43">
        <v>5</v>
      </c>
      <c r="J33" s="324"/>
      <c r="K33" s="317"/>
      <c r="L33" s="320"/>
      <c r="M33" s="332"/>
      <c r="N33" s="332"/>
      <c r="O33" s="340"/>
    </row>
    <row r="34" spans="1:15" ht="21" customHeight="1">
      <c r="A34" s="304"/>
      <c r="B34" s="307" t="s">
        <v>38</v>
      </c>
      <c r="C34" s="330">
        <v>0.40972222222222227</v>
      </c>
      <c r="D34" s="315" t="str">
        <f>'1日目結果'!AF12</f>
        <v>河東SSS</v>
      </c>
      <c r="E34" s="310">
        <f>IF(G34="","",SUM(G34:G36))</f>
        <v>6</v>
      </c>
      <c r="F34" s="322" t="s">
        <v>15</v>
      </c>
      <c r="G34" s="216">
        <v>1</v>
      </c>
      <c r="H34" s="102" t="s">
        <v>16</v>
      </c>
      <c r="I34" s="216">
        <v>1</v>
      </c>
      <c r="J34" s="322" t="s">
        <v>17</v>
      </c>
      <c r="K34" s="310">
        <f>IF(I34="","",SUM(I34:I36))</f>
        <v>4</v>
      </c>
      <c r="L34" s="319" t="str">
        <f>'1日目結果'!AF22</f>
        <v>喜多方中央SSS</v>
      </c>
      <c r="M34" s="332" t="s">
        <v>49</v>
      </c>
      <c r="N34" s="332" t="s">
        <v>49</v>
      </c>
      <c r="O34" s="340" t="s">
        <v>49</v>
      </c>
    </row>
    <row r="35" spans="1:15" ht="21" customHeight="1">
      <c r="A35" s="304"/>
      <c r="B35" s="307"/>
      <c r="C35" s="330"/>
      <c r="D35" s="325"/>
      <c r="E35" s="317"/>
      <c r="F35" s="324"/>
      <c r="G35" s="41" t="s">
        <v>152</v>
      </c>
      <c r="H35" s="41"/>
      <c r="I35" s="41" t="s">
        <v>153</v>
      </c>
      <c r="J35" s="324"/>
      <c r="K35" s="317"/>
      <c r="L35" s="320"/>
      <c r="M35" s="332"/>
      <c r="N35" s="332"/>
      <c r="O35" s="340"/>
    </row>
    <row r="36" spans="1:15" ht="21" customHeight="1">
      <c r="A36" s="304"/>
      <c r="B36" s="307"/>
      <c r="C36" s="330"/>
      <c r="D36" s="316"/>
      <c r="E36" s="246"/>
      <c r="F36" s="323"/>
      <c r="G36" s="215">
        <v>5</v>
      </c>
      <c r="H36" s="103" t="s">
        <v>16</v>
      </c>
      <c r="I36" s="215">
        <v>3</v>
      </c>
      <c r="J36" s="323"/>
      <c r="K36" s="246"/>
      <c r="L36" s="321"/>
      <c r="M36" s="332"/>
      <c r="N36" s="332"/>
      <c r="O36" s="340"/>
    </row>
    <row r="37" spans="1:15" ht="21" customHeight="1">
      <c r="A37" s="304"/>
      <c r="B37" s="307" t="s">
        <v>119</v>
      </c>
      <c r="C37" s="330">
        <v>0.4444444444444444</v>
      </c>
      <c r="D37" s="325" t="str">
        <f>IF(I33="","",IF(E31&gt;K31,D31,L31))</f>
        <v>FCアルカディア</v>
      </c>
      <c r="E37" s="317">
        <f>IF(G37="","",SUM(G37:G38))</f>
        <v>2</v>
      </c>
      <c r="F37" s="324" t="s">
        <v>15</v>
      </c>
      <c r="G37" s="43">
        <v>2</v>
      </c>
      <c r="H37" s="41" t="s">
        <v>16</v>
      </c>
      <c r="I37" s="43">
        <v>0</v>
      </c>
      <c r="J37" s="324" t="s">
        <v>17</v>
      </c>
      <c r="K37" s="317">
        <f>IF(I37="","",SUM(I37:I38))</f>
        <v>0</v>
      </c>
      <c r="L37" s="320" t="str">
        <f>IF(I46="","",IF(E44&gt;K44,D44,L44))</f>
        <v>米沢ﾌｪﾆｯｸｽ</v>
      </c>
      <c r="M37" s="332" t="s">
        <v>49</v>
      </c>
      <c r="N37" s="332" t="s">
        <v>49</v>
      </c>
      <c r="O37" s="340" t="s">
        <v>49</v>
      </c>
    </row>
    <row r="38" spans="1:15" ht="21" customHeight="1">
      <c r="A38" s="304"/>
      <c r="B38" s="307"/>
      <c r="C38" s="330"/>
      <c r="D38" s="316"/>
      <c r="E38" s="246"/>
      <c r="F38" s="323"/>
      <c r="G38" s="215">
        <v>0</v>
      </c>
      <c r="H38" s="103" t="s">
        <v>16</v>
      </c>
      <c r="I38" s="215">
        <v>0</v>
      </c>
      <c r="J38" s="323"/>
      <c r="K38" s="246"/>
      <c r="L38" s="321"/>
      <c r="M38" s="332"/>
      <c r="N38" s="332"/>
      <c r="O38" s="340"/>
    </row>
    <row r="39" spans="1:15" ht="21" customHeight="1">
      <c r="A39" s="304"/>
      <c r="B39" s="307" t="s">
        <v>128</v>
      </c>
      <c r="C39" s="330">
        <v>0.4791666666666667</v>
      </c>
      <c r="D39" s="315" t="str">
        <f>IF(I36="","",IF(E34&gt;K34,D34,L34))</f>
        <v>河東SSS</v>
      </c>
      <c r="E39" s="310">
        <f>IF(G39="","",SUM(G39:G40))</f>
        <v>0</v>
      </c>
      <c r="F39" s="322" t="s">
        <v>15</v>
      </c>
      <c r="G39" s="216">
        <v>0</v>
      </c>
      <c r="H39" s="102" t="s">
        <v>16</v>
      </c>
      <c r="I39" s="216">
        <v>3</v>
      </c>
      <c r="J39" s="322" t="s">
        <v>17</v>
      </c>
      <c r="K39" s="310">
        <v>3</v>
      </c>
      <c r="L39" s="319" t="str">
        <f>IF(I49="","",IF(E47&gt;K47,D47,L47))</f>
        <v>会津ｻﾝﾄｽFCJr</v>
      </c>
      <c r="M39" s="332" t="s">
        <v>122</v>
      </c>
      <c r="N39" s="332" t="s">
        <v>122</v>
      </c>
      <c r="O39" s="340" t="s">
        <v>122</v>
      </c>
    </row>
    <row r="40" spans="1:15" ht="21" customHeight="1">
      <c r="A40" s="305"/>
      <c r="B40" s="308"/>
      <c r="C40" s="336"/>
      <c r="D40" s="327"/>
      <c r="E40" s="311"/>
      <c r="F40" s="328"/>
      <c r="G40" s="217">
        <v>0</v>
      </c>
      <c r="H40" s="40" t="s">
        <v>16</v>
      </c>
      <c r="I40" s="217">
        <v>3</v>
      </c>
      <c r="J40" s="328"/>
      <c r="K40" s="311"/>
      <c r="L40" s="331"/>
      <c r="M40" s="333"/>
      <c r="N40" s="333"/>
      <c r="O40" s="344"/>
    </row>
    <row r="41" spans="1:13" ht="21" customHeight="1">
      <c r="A41" s="137"/>
      <c r="B41" s="37"/>
      <c r="C41" s="42"/>
      <c r="D41" s="202"/>
      <c r="E41" s="198"/>
      <c r="F41" s="44"/>
      <c r="G41" s="43"/>
      <c r="H41" s="41"/>
      <c r="I41" s="43"/>
      <c r="J41" s="45"/>
      <c r="K41" s="198"/>
      <c r="L41" s="205"/>
      <c r="M41" s="37"/>
    </row>
    <row r="42" spans="1:13" ht="21" customHeight="1">
      <c r="A42" s="301" t="s">
        <v>55</v>
      </c>
      <c r="B42" s="302"/>
      <c r="C42" s="38"/>
      <c r="D42" s="203"/>
      <c r="E42" s="207"/>
      <c r="F42" s="38"/>
      <c r="G42" s="38"/>
      <c r="H42" s="38"/>
      <c r="I42" s="38"/>
      <c r="J42" s="38"/>
      <c r="K42" s="207"/>
      <c r="L42" s="206"/>
      <c r="M42" s="37"/>
    </row>
    <row r="43" spans="1:16" ht="21" customHeight="1">
      <c r="A43" s="105" t="s">
        <v>14</v>
      </c>
      <c r="B43" s="107"/>
      <c r="C43" s="104" t="s">
        <v>26</v>
      </c>
      <c r="D43" s="201"/>
      <c r="E43" s="210"/>
      <c r="F43" s="137"/>
      <c r="G43" s="214"/>
      <c r="H43" s="140" t="s">
        <v>27</v>
      </c>
      <c r="I43" s="214"/>
      <c r="J43" s="137"/>
      <c r="K43" s="210"/>
      <c r="L43" s="204"/>
      <c r="M43" s="99" t="s">
        <v>47</v>
      </c>
      <c r="N43" s="241" t="s">
        <v>48</v>
      </c>
      <c r="O43" s="242"/>
      <c r="P43" s="46"/>
    </row>
    <row r="44" spans="1:15" ht="21" customHeight="1">
      <c r="A44" s="303" t="str">
        <f>S8</f>
        <v>南陽市総合グランド(西)</v>
      </c>
      <c r="B44" s="306" t="s">
        <v>39</v>
      </c>
      <c r="C44" s="334">
        <v>0.375</v>
      </c>
      <c r="D44" s="325" t="str">
        <f>'1日目結果'!AF30</f>
        <v>窪田SSS</v>
      </c>
      <c r="E44" s="310">
        <f>IF(G44="","",SUM(G44:G46))</f>
        <v>4</v>
      </c>
      <c r="F44" s="335" t="s">
        <v>15</v>
      </c>
      <c r="G44" s="216">
        <v>1</v>
      </c>
      <c r="H44" s="102" t="s">
        <v>16</v>
      </c>
      <c r="I44" s="216">
        <v>1</v>
      </c>
      <c r="J44" s="335" t="s">
        <v>17</v>
      </c>
      <c r="K44" s="310">
        <f>IF(I44="","",SUM(I44:I46))</f>
        <v>6</v>
      </c>
      <c r="L44" s="320" t="str">
        <f>'1日目結果'!AF40</f>
        <v>米沢ﾌｪﾆｯｸｽ</v>
      </c>
      <c r="M44" s="345" t="s">
        <v>49</v>
      </c>
      <c r="N44" s="345" t="s">
        <v>49</v>
      </c>
      <c r="O44" s="341" t="s">
        <v>49</v>
      </c>
    </row>
    <row r="45" spans="1:15" ht="21" customHeight="1">
      <c r="A45" s="303"/>
      <c r="B45" s="306"/>
      <c r="C45" s="334"/>
      <c r="D45" s="325"/>
      <c r="E45" s="317"/>
      <c r="F45" s="324"/>
      <c r="G45" s="41" t="s">
        <v>152</v>
      </c>
      <c r="H45" s="41"/>
      <c r="I45" s="41" t="s">
        <v>153</v>
      </c>
      <c r="J45" s="324"/>
      <c r="K45" s="317"/>
      <c r="L45" s="320"/>
      <c r="M45" s="332"/>
      <c r="N45" s="332"/>
      <c r="O45" s="340"/>
    </row>
    <row r="46" spans="1:15" ht="21" customHeight="1">
      <c r="A46" s="304"/>
      <c r="B46" s="307"/>
      <c r="C46" s="330"/>
      <c r="D46" s="325"/>
      <c r="E46" s="317"/>
      <c r="F46" s="324"/>
      <c r="G46" s="43">
        <v>3</v>
      </c>
      <c r="H46" s="41" t="s">
        <v>16</v>
      </c>
      <c r="I46" s="43">
        <v>5</v>
      </c>
      <c r="J46" s="324"/>
      <c r="K46" s="317"/>
      <c r="L46" s="320"/>
      <c r="M46" s="332"/>
      <c r="N46" s="332"/>
      <c r="O46" s="340"/>
    </row>
    <row r="47" spans="1:15" ht="21" customHeight="1">
      <c r="A47" s="304"/>
      <c r="B47" s="307" t="s">
        <v>40</v>
      </c>
      <c r="C47" s="330">
        <v>0.40972222222222227</v>
      </c>
      <c r="D47" s="315" t="str">
        <f>'1日目結果'!AF32</f>
        <v>FC宮内2002Jr</v>
      </c>
      <c r="E47" s="310">
        <f>IF(G47="","",SUM(G47:G49))</f>
        <v>1</v>
      </c>
      <c r="F47" s="322" t="s">
        <v>31</v>
      </c>
      <c r="G47" s="216">
        <v>1</v>
      </c>
      <c r="H47" s="102" t="s">
        <v>29</v>
      </c>
      <c r="I47" s="216">
        <v>1</v>
      </c>
      <c r="J47" s="322" t="s">
        <v>32</v>
      </c>
      <c r="K47" s="310">
        <f>IF(I47="","",SUM(I47:I49))</f>
        <v>4</v>
      </c>
      <c r="L47" s="319" t="str">
        <f>'1日目結果'!AF42</f>
        <v>会津ｻﾝﾄｽFCJr</v>
      </c>
      <c r="M47" s="332" t="s">
        <v>49</v>
      </c>
      <c r="N47" s="332" t="s">
        <v>49</v>
      </c>
      <c r="O47" s="340" t="s">
        <v>49</v>
      </c>
    </row>
    <row r="48" spans="1:15" ht="21" customHeight="1">
      <c r="A48" s="304"/>
      <c r="B48" s="307"/>
      <c r="C48" s="330"/>
      <c r="D48" s="325"/>
      <c r="E48" s="317"/>
      <c r="F48" s="324"/>
      <c r="G48" s="41" t="s">
        <v>152</v>
      </c>
      <c r="H48" s="41"/>
      <c r="I48" s="41" t="s">
        <v>153</v>
      </c>
      <c r="J48" s="324"/>
      <c r="K48" s="317"/>
      <c r="L48" s="320"/>
      <c r="M48" s="332"/>
      <c r="N48" s="332"/>
      <c r="O48" s="340"/>
    </row>
    <row r="49" spans="1:15" ht="21" customHeight="1">
      <c r="A49" s="304"/>
      <c r="B49" s="307"/>
      <c r="C49" s="330"/>
      <c r="D49" s="316"/>
      <c r="E49" s="246"/>
      <c r="F49" s="323"/>
      <c r="G49" s="215">
        <v>0</v>
      </c>
      <c r="H49" s="103" t="s">
        <v>16</v>
      </c>
      <c r="I49" s="215">
        <v>3</v>
      </c>
      <c r="J49" s="323"/>
      <c r="K49" s="246"/>
      <c r="L49" s="321"/>
      <c r="M49" s="332"/>
      <c r="N49" s="332"/>
      <c r="O49" s="340"/>
    </row>
    <row r="50" spans="1:15" ht="21" customHeight="1">
      <c r="A50" s="304"/>
      <c r="B50" s="307" t="s">
        <v>118</v>
      </c>
      <c r="C50" s="330">
        <v>0.4444444444444444</v>
      </c>
      <c r="D50" s="325" t="str">
        <f>IF(I33="","",IF(E31&lt;K31,D31,L31))</f>
        <v>南原SSS若鷹</v>
      </c>
      <c r="E50" s="317">
        <f>IF(G50="","",SUM(G50:G51))</f>
        <v>3</v>
      </c>
      <c r="F50" s="324" t="s">
        <v>15</v>
      </c>
      <c r="G50" s="43">
        <v>0</v>
      </c>
      <c r="H50" s="41" t="s">
        <v>16</v>
      </c>
      <c r="I50" s="43">
        <v>1</v>
      </c>
      <c r="J50" s="324" t="s">
        <v>17</v>
      </c>
      <c r="K50" s="317">
        <f>IF(I50="","",SUM(I50:I51))</f>
        <v>1</v>
      </c>
      <c r="L50" s="320" t="str">
        <f>IF(I46="","",IF(E44&lt;K44,D44,L44))</f>
        <v>窪田SSS</v>
      </c>
      <c r="M50" s="332" t="s">
        <v>49</v>
      </c>
      <c r="N50" s="332" t="s">
        <v>49</v>
      </c>
      <c r="O50" s="340" t="s">
        <v>49</v>
      </c>
    </row>
    <row r="51" spans="1:15" ht="21" customHeight="1">
      <c r="A51" s="304"/>
      <c r="B51" s="307"/>
      <c r="C51" s="330"/>
      <c r="D51" s="316"/>
      <c r="E51" s="246"/>
      <c r="F51" s="323"/>
      <c r="G51" s="215">
        <v>3</v>
      </c>
      <c r="H51" s="103" t="s">
        <v>16</v>
      </c>
      <c r="I51" s="215">
        <v>0</v>
      </c>
      <c r="J51" s="323"/>
      <c r="K51" s="246"/>
      <c r="L51" s="321"/>
      <c r="M51" s="332"/>
      <c r="N51" s="332"/>
      <c r="O51" s="340"/>
    </row>
    <row r="52" spans="1:15" ht="21" customHeight="1">
      <c r="A52" s="304"/>
      <c r="B52" s="307" t="s">
        <v>129</v>
      </c>
      <c r="C52" s="330">
        <v>0.4791666666666667</v>
      </c>
      <c r="D52" s="315" t="str">
        <f>IF(I36="","",IF(E34&lt;K34,D34,L34))</f>
        <v>喜多方中央SSS</v>
      </c>
      <c r="E52" s="310">
        <f>IF(G52="","",SUM(G52:G54))</f>
        <v>5</v>
      </c>
      <c r="F52" s="322" t="s">
        <v>15</v>
      </c>
      <c r="G52" s="216">
        <v>1</v>
      </c>
      <c r="H52" s="102" t="s">
        <v>16</v>
      </c>
      <c r="I52" s="216">
        <v>1</v>
      </c>
      <c r="J52" s="322" t="s">
        <v>17</v>
      </c>
      <c r="K52" s="310">
        <f>IF(I52="","",SUM(I52:I54))</f>
        <v>4</v>
      </c>
      <c r="L52" s="319" t="str">
        <f>IF(I49="","",IF(E47&lt;K47,D47,L47))</f>
        <v>FC宮内2002Jr</v>
      </c>
      <c r="M52" s="332" t="s">
        <v>122</v>
      </c>
      <c r="N52" s="332" t="s">
        <v>122</v>
      </c>
      <c r="O52" s="340" t="s">
        <v>122</v>
      </c>
    </row>
    <row r="53" spans="1:15" ht="21" customHeight="1">
      <c r="A53" s="337"/>
      <c r="B53" s="339"/>
      <c r="C53" s="338"/>
      <c r="D53" s="325"/>
      <c r="E53" s="317"/>
      <c r="F53" s="324"/>
      <c r="G53" s="41" t="s">
        <v>152</v>
      </c>
      <c r="H53" s="41"/>
      <c r="I53" s="41" t="s">
        <v>153</v>
      </c>
      <c r="J53" s="324"/>
      <c r="K53" s="317"/>
      <c r="L53" s="320"/>
      <c r="M53" s="347"/>
      <c r="N53" s="347"/>
      <c r="O53" s="346"/>
    </row>
    <row r="54" spans="1:15" ht="21" customHeight="1">
      <c r="A54" s="305"/>
      <c r="B54" s="308"/>
      <c r="C54" s="336"/>
      <c r="D54" s="327"/>
      <c r="E54" s="311"/>
      <c r="F54" s="328"/>
      <c r="G54" s="217">
        <v>4</v>
      </c>
      <c r="H54" s="40" t="s">
        <v>16</v>
      </c>
      <c r="I54" s="217">
        <v>3</v>
      </c>
      <c r="J54" s="328"/>
      <c r="K54" s="311"/>
      <c r="L54" s="331"/>
      <c r="M54" s="333"/>
      <c r="N54" s="333"/>
      <c r="O54" s="344"/>
    </row>
    <row r="55" spans="1:13" ht="14.25" customHeight="1">
      <c r="A55" s="37"/>
      <c r="B55" s="37"/>
      <c r="C55" s="42"/>
      <c r="D55" s="43"/>
      <c r="E55" s="198"/>
      <c r="F55" s="44"/>
      <c r="G55" s="43"/>
      <c r="H55" s="41"/>
      <c r="I55" s="43"/>
      <c r="J55" s="45"/>
      <c r="K55" s="198"/>
      <c r="L55" s="41"/>
      <c r="M55" s="37"/>
    </row>
    <row r="56" spans="1:13" ht="14.25">
      <c r="A56" s="62"/>
      <c r="B56" s="62"/>
      <c r="C56" s="62"/>
      <c r="F56" s="49"/>
      <c r="G56" s="218"/>
      <c r="L56" s="62"/>
      <c r="M56" s="62"/>
    </row>
  </sheetData>
  <sheetProtection/>
  <mergeCells count="191">
    <mergeCell ref="M50:M51"/>
    <mergeCell ref="E52:E54"/>
    <mergeCell ref="E50:E51"/>
    <mergeCell ref="E47:E49"/>
    <mergeCell ref="M52:M54"/>
    <mergeCell ref="F50:F51"/>
    <mergeCell ref="J50:J51"/>
    <mergeCell ref="B50:B51"/>
    <mergeCell ref="C50:C51"/>
    <mergeCell ref="D50:D51"/>
    <mergeCell ref="D34:D36"/>
    <mergeCell ref="C34:C36"/>
    <mergeCell ref="C37:C38"/>
    <mergeCell ref="D37:D38"/>
    <mergeCell ref="B37:B38"/>
    <mergeCell ref="O52:O54"/>
    <mergeCell ref="N47:N49"/>
    <mergeCell ref="O47:O49"/>
    <mergeCell ref="N50:N51"/>
    <mergeCell ref="O50:O51"/>
    <mergeCell ref="N52:N54"/>
    <mergeCell ref="M34:M36"/>
    <mergeCell ref="N39:N40"/>
    <mergeCell ref="O39:O40"/>
    <mergeCell ref="N43:O43"/>
    <mergeCell ref="N34:N36"/>
    <mergeCell ref="M39:M40"/>
    <mergeCell ref="O37:O38"/>
    <mergeCell ref="M37:M38"/>
    <mergeCell ref="N44:N46"/>
    <mergeCell ref="O44:O46"/>
    <mergeCell ref="M44:M46"/>
    <mergeCell ref="M24:M25"/>
    <mergeCell ref="N24:N25"/>
    <mergeCell ref="O24:O25"/>
    <mergeCell ref="M22:M23"/>
    <mergeCell ref="M47:M49"/>
    <mergeCell ref="N26:N27"/>
    <mergeCell ref="O26:O27"/>
    <mergeCell ref="N30:O30"/>
    <mergeCell ref="M31:M33"/>
    <mergeCell ref="N31:N33"/>
    <mergeCell ref="O31:O33"/>
    <mergeCell ref="M26:M27"/>
    <mergeCell ref="O34:O36"/>
    <mergeCell ref="N37:N38"/>
    <mergeCell ref="M7:M9"/>
    <mergeCell ref="N7:N9"/>
    <mergeCell ref="O7:O9"/>
    <mergeCell ref="N15:N16"/>
    <mergeCell ref="O15:O16"/>
    <mergeCell ref="O10:O11"/>
    <mergeCell ref="M10:M11"/>
    <mergeCell ref="N12:N14"/>
    <mergeCell ref="N10:N11"/>
    <mergeCell ref="L39:L40"/>
    <mergeCell ref="L34:L36"/>
    <mergeCell ref="O12:O14"/>
    <mergeCell ref="N19:O19"/>
    <mergeCell ref="M20:M21"/>
    <mergeCell ref="N20:N21"/>
    <mergeCell ref="M12:M14"/>
    <mergeCell ref="O20:O21"/>
    <mergeCell ref="N22:N23"/>
    <mergeCell ref="O22:O23"/>
    <mergeCell ref="A44:A54"/>
    <mergeCell ref="B44:B46"/>
    <mergeCell ref="C44:C46"/>
    <mergeCell ref="D44:D46"/>
    <mergeCell ref="B47:B49"/>
    <mergeCell ref="C47:C49"/>
    <mergeCell ref="C52:C54"/>
    <mergeCell ref="D52:D54"/>
    <mergeCell ref="D47:D49"/>
    <mergeCell ref="B52:B54"/>
    <mergeCell ref="F52:F54"/>
    <mergeCell ref="J52:J54"/>
    <mergeCell ref="K47:K49"/>
    <mergeCell ref="L47:L49"/>
    <mergeCell ref="F47:F49"/>
    <mergeCell ref="J47:J49"/>
    <mergeCell ref="K52:K54"/>
    <mergeCell ref="L52:L54"/>
    <mergeCell ref="K50:K51"/>
    <mergeCell ref="L50:L51"/>
    <mergeCell ref="L44:L46"/>
    <mergeCell ref="B39:B40"/>
    <mergeCell ref="C39:C40"/>
    <mergeCell ref="D39:D40"/>
    <mergeCell ref="E44:E46"/>
    <mergeCell ref="F44:F46"/>
    <mergeCell ref="J44:J46"/>
    <mergeCell ref="K44:K46"/>
    <mergeCell ref="J39:J40"/>
    <mergeCell ref="E39:E40"/>
    <mergeCell ref="F39:F40"/>
    <mergeCell ref="E34:E36"/>
    <mergeCell ref="F34:F36"/>
    <mergeCell ref="K37:K38"/>
    <mergeCell ref="K39:K40"/>
    <mergeCell ref="L37:L38"/>
    <mergeCell ref="K34:K36"/>
    <mergeCell ref="F37:F38"/>
    <mergeCell ref="E37:E38"/>
    <mergeCell ref="J37:J38"/>
    <mergeCell ref="J34:J36"/>
    <mergeCell ref="C31:C33"/>
    <mergeCell ref="C26:C27"/>
    <mergeCell ref="D26:D27"/>
    <mergeCell ref="E26:E27"/>
    <mergeCell ref="L31:L33"/>
    <mergeCell ref="J31:J33"/>
    <mergeCell ref="D31:D33"/>
    <mergeCell ref="E31:E33"/>
    <mergeCell ref="F31:F33"/>
    <mergeCell ref="K31:K33"/>
    <mergeCell ref="E24:E25"/>
    <mergeCell ref="K24:K25"/>
    <mergeCell ref="L24:L25"/>
    <mergeCell ref="F26:F27"/>
    <mergeCell ref="J26:J27"/>
    <mergeCell ref="K26:K27"/>
    <mergeCell ref="L26:L27"/>
    <mergeCell ref="F24:F25"/>
    <mergeCell ref="J24:J25"/>
    <mergeCell ref="K22:K23"/>
    <mergeCell ref="L22:L23"/>
    <mergeCell ref="C22:C23"/>
    <mergeCell ref="D22:D23"/>
    <mergeCell ref="F22:F23"/>
    <mergeCell ref="J22:J23"/>
    <mergeCell ref="E22:E23"/>
    <mergeCell ref="C24:C25"/>
    <mergeCell ref="D24:D25"/>
    <mergeCell ref="L15:L16"/>
    <mergeCell ref="M15:M16"/>
    <mergeCell ref="C20:C21"/>
    <mergeCell ref="D20:D21"/>
    <mergeCell ref="E20:E21"/>
    <mergeCell ref="F20:F21"/>
    <mergeCell ref="J20:J21"/>
    <mergeCell ref="K20:K21"/>
    <mergeCell ref="L20:L21"/>
    <mergeCell ref="F15:F16"/>
    <mergeCell ref="J15:J16"/>
    <mergeCell ref="K15:K16"/>
    <mergeCell ref="B15:B16"/>
    <mergeCell ref="F7:F9"/>
    <mergeCell ref="J7:J9"/>
    <mergeCell ref="D7:D9"/>
    <mergeCell ref="C15:C16"/>
    <mergeCell ref="D15:D16"/>
    <mergeCell ref="E7:E9"/>
    <mergeCell ref="B10:B11"/>
    <mergeCell ref="B12:B14"/>
    <mergeCell ref="C12:C14"/>
    <mergeCell ref="K7:K9"/>
    <mergeCell ref="L12:L14"/>
    <mergeCell ref="L7:L9"/>
    <mergeCell ref="F10:F11"/>
    <mergeCell ref="J10:J11"/>
    <mergeCell ref="K10:K11"/>
    <mergeCell ref="L10:L11"/>
    <mergeCell ref="F12:F14"/>
    <mergeCell ref="J12:J14"/>
    <mergeCell ref="C10:C11"/>
    <mergeCell ref="D10:D11"/>
    <mergeCell ref="E10:E11"/>
    <mergeCell ref="K12:K14"/>
    <mergeCell ref="D12:D14"/>
    <mergeCell ref="E12:E14"/>
    <mergeCell ref="B1:C1"/>
    <mergeCell ref="N2:O2"/>
    <mergeCell ref="N6:O6"/>
    <mergeCell ref="A18:B18"/>
    <mergeCell ref="A5:B5"/>
    <mergeCell ref="A7:A16"/>
    <mergeCell ref="E15:E16"/>
    <mergeCell ref="B7:B9"/>
    <mergeCell ref="C7:C9"/>
    <mergeCell ref="A4:O4"/>
    <mergeCell ref="A29:B29"/>
    <mergeCell ref="A42:B42"/>
    <mergeCell ref="A20:A27"/>
    <mergeCell ref="B20:B21"/>
    <mergeCell ref="B24:B25"/>
    <mergeCell ref="B26:B27"/>
    <mergeCell ref="A31:A40"/>
    <mergeCell ref="B31:B33"/>
    <mergeCell ref="B22:B23"/>
    <mergeCell ref="B34:B36"/>
  </mergeCells>
  <printOptions/>
  <pageMargins left="0.78" right="0.39" top="0.61" bottom="0.38" header="0.41" footer="0.55"/>
  <pageSetup fitToHeight="1" fitToWidth="1" horizontalDpi="720" verticalDpi="72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zoomScale="73" zoomScaleNormal="73" zoomScalePageLayoutView="0" workbookViewId="0" topLeftCell="A1">
      <selection activeCell="AA17" sqref="AA17"/>
    </sheetView>
  </sheetViews>
  <sheetFormatPr defaultColWidth="9.00390625" defaultRowHeight="13.5"/>
  <cols>
    <col min="1" max="32" width="5.125" style="5" customWidth="1"/>
    <col min="33" max="16384" width="9.00390625" style="5" customWidth="1"/>
  </cols>
  <sheetData>
    <row r="1" spans="11:25" s="19" customFormat="1" ht="27" customHeight="1">
      <c r="K1" s="238">
        <f>ﾄｯﾌﾟ!B1</f>
        <v>39572</v>
      </c>
      <c r="L1" s="238"/>
      <c r="M1" s="238"/>
      <c r="N1" s="20" t="s">
        <v>114</v>
      </c>
      <c r="O1" s="23"/>
      <c r="P1" s="23"/>
      <c r="T1" s="23"/>
      <c r="U1" s="23"/>
      <c r="W1" s="24"/>
      <c r="X1" s="24"/>
      <c r="Y1" s="24"/>
    </row>
    <row r="2" spans="4:29" s="27" customFormat="1" ht="27" customHeight="1">
      <c r="D2" s="352">
        <v>38112</v>
      </c>
      <c r="E2" s="352"/>
      <c r="G2" s="28" t="s">
        <v>113</v>
      </c>
      <c r="M2" s="35"/>
      <c r="N2" s="35"/>
      <c r="O2" s="35"/>
      <c r="P2" s="35"/>
      <c r="Q2" s="35"/>
      <c r="AA2" s="309">
        <v>4</v>
      </c>
      <c r="AB2" s="309"/>
      <c r="AC2" s="309"/>
    </row>
    <row r="3" spans="3:30" s="108" customFormat="1" ht="30" customHeight="1">
      <c r="C3" s="351" t="s">
        <v>19</v>
      </c>
      <c r="D3" s="351"/>
      <c r="E3" s="351"/>
      <c r="F3" s="351"/>
      <c r="K3" s="351" t="s">
        <v>20</v>
      </c>
      <c r="L3" s="351"/>
      <c r="M3" s="351"/>
      <c r="N3" s="351"/>
      <c r="S3" s="351" t="s">
        <v>21</v>
      </c>
      <c r="T3" s="351"/>
      <c r="U3" s="351"/>
      <c r="V3" s="351"/>
      <c r="AA3" s="351" t="s">
        <v>57</v>
      </c>
      <c r="AB3" s="351"/>
      <c r="AC3" s="351"/>
      <c r="AD3" s="351"/>
    </row>
    <row r="4" spans="1:30" s="219" customFormat="1" ht="30" customHeight="1">
      <c r="A4" s="219" t="s">
        <v>67</v>
      </c>
      <c r="C4" s="220"/>
      <c r="D4" s="220"/>
      <c r="E4" s="353" t="s">
        <v>68</v>
      </c>
      <c r="F4" s="353"/>
      <c r="G4" s="353"/>
      <c r="H4" s="353"/>
      <c r="I4" s="353"/>
      <c r="J4" s="353"/>
      <c r="K4" s="353"/>
      <c r="L4" s="353"/>
      <c r="M4" s="220"/>
      <c r="N4" s="220"/>
      <c r="S4" s="220"/>
      <c r="T4" s="220"/>
      <c r="U4" s="353" t="s">
        <v>69</v>
      </c>
      <c r="V4" s="353"/>
      <c r="W4" s="353"/>
      <c r="X4" s="353"/>
      <c r="Y4" s="353"/>
      <c r="Z4" s="353"/>
      <c r="AA4" s="353"/>
      <c r="AB4" s="353"/>
      <c r="AC4" s="220"/>
      <c r="AD4" s="220"/>
    </row>
    <row r="5" spans="1:32" s="108" customFormat="1" ht="36" customHeight="1">
      <c r="A5" s="110"/>
      <c r="B5" s="110"/>
      <c r="C5" s="111">
        <f>'2日目'!E15</f>
        <v>0</v>
      </c>
      <c r="D5" s="111"/>
      <c r="E5" s="111"/>
      <c r="F5" s="111">
        <f>'2日目'!K15</f>
        <v>1</v>
      </c>
      <c r="G5" s="110"/>
      <c r="H5" s="109"/>
      <c r="I5" s="110"/>
      <c r="J5" s="110"/>
      <c r="K5" s="111">
        <v>4</v>
      </c>
      <c r="L5" s="111"/>
      <c r="M5" s="111"/>
      <c r="N5" s="111">
        <v>1</v>
      </c>
      <c r="O5" s="110"/>
      <c r="P5" s="109"/>
      <c r="Q5" s="110"/>
      <c r="R5" s="110"/>
      <c r="S5" s="111">
        <f>'2日目'!E37</f>
        <v>2</v>
      </c>
      <c r="T5" s="111"/>
      <c r="U5" s="111"/>
      <c r="V5" s="111">
        <f>'2日目'!K37</f>
        <v>0</v>
      </c>
      <c r="W5" s="110"/>
      <c r="X5" s="109"/>
      <c r="Y5" s="110"/>
      <c r="Z5" s="110"/>
      <c r="AA5" s="111">
        <v>0</v>
      </c>
      <c r="AB5" s="111"/>
      <c r="AC5" s="111"/>
      <c r="AD5" s="111">
        <f>'2日目'!K39</f>
        <v>3</v>
      </c>
      <c r="AE5" s="110"/>
      <c r="AF5" s="109"/>
    </row>
    <row r="6" spans="2:32" s="108" customFormat="1" ht="36" customHeight="1">
      <c r="B6" s="111">
        <f>'2日目'!E7</f>
        <v>3</v>
      </c>
      <c r="C6" s="111">
        <f>'2日目'!K7</f>
        <v>4</v>
      </c>
      <c r="D6" s="31" t="s">
        <v>59</v>
      </c>
      <c r="E6" s="110"/>
      <c r="F6" s="110">
        <f>'2日目'!E20</f>
        <v>4</v>
      </c>
      <c r="G6" s="111">
        <f>'2日目'!K20</f>
        <v>0</v>
      </c>
      <c r="H6" s="109"/>
      <c r="J6" s="111">
        <f>'2日目'!E10</f>
        <v>5</v>
      </c>
      <c r="K6" s="111">
        <f>'2日目'!K10</f>
        <v>1</v>
      </c>
      <c r="L6" s="31" t="s">
        <v>60</v>
      </c>
      <c r="M6" s="110"/>
      <c r="N6" s="110">
        <f>'2日目'!E22</f>
        <v>0</v>
      </c>
      <c r="O6" s="111">
        <f>'2日目'!K22</f>
        <v>3</v>
      </c>
      <c r="P6" s="109"/>
      <c r="R6" s="111">
        <f>'2日目'!E31</f>
        <v>5</v>
      </c>
      <c r="S6" s="111">
        <f>'2日目'!K31</f>
        <v>6</v>
      </c>
      <c r="T6" s="31" t="s">
        <v>61</v>
      </c>
      <c r="U6" s="110"/>
      <c r="V6" s="110">
        <f>'2日目'!E44</f>
        <v>4</v>
      </c>
      <c r="W6" s="111">
        <f>'2日目'!K44</f>
        <v>6</v>
      </c>
      <c r="X6" s="109"/>
      <c r="Z6" s="111">
        <v>6</v>
      </c>
      <c r="AA6" s="111">
        <f>'2日目'!K34</f>
        <v>4</v>
      </c>
      <c r="AB6" s="31" t="s">
        <v>60</v>
      </c>
      <c r="AC6" s="110"/>
      <c r="AD6" s="110">
        <f>'2日目'!E47</f>
        <v>1</v>
      </c>
      <c r="AE6" s="111">
        <f>'2日目'!K47</f>
        <v>4</v>
      </c>
      <c r="AF6" s="109"/>
    </row>
    <row r="7" spans="1:32" s="108" customFormat="1" ht="30" customHeight="1">
      <c r="A7" s="110"/>
      <c r="B7" s="32" t="s">
        <v>58</v>
      </c>
      <c r="C7" s="112"/>
      <c r="D7" s="110"/>
      <c r="E7" s="110"/>
      <c r="F7" s="32" t="s">
        <v>58</v>
      </c>
      <c r="G7" s="113"/>
      <c r="H7" s="110"/>
      <c r="I7" s="110"/>
      <c r="J7" s="32" t="s">
        <v>123</v>
      </c>
      <c r="K7" s="112"/>
      <c r="L7" s="110"/>
      <c r="M7" s="110"/>
      <c r="N7" s="32" t="s">
        <v>123</v>
      </c>
      <c r="O7" s="113"/>
      <c r="P7" s="110"/>
      <c r="Q7" s="110"/>
      <c r="R7" s="32" t="s">
        <v>58</v>
      </c>
      <c r="S7" s="112"/>
      <c r="T7" s="110"/>
      <c r="U7" s="110"/>
      <c r="V7" s="32" t="s">
        <v>58</v>
      </c>
      <c r="W7" s="113"/>
      <c r="X7" s="110"/>
      <c r="Y7" s="110"/>
      <c r="Z7" s="32" t="s">
        <v>123</v>
      </c>
      <c r="AA7" s="112"/>
      <c r="AB7" s="110"/>
      <c r="AC7" s="110"/>
      <c r="AD7" s="32" t="s">
        <v>123</v>
      </c>
      <c r="AE7" s="113"/>
      <c r="AF7" s="110"/>
    </row>
    <row r="8" spans="1:32" s="108" customFormat="1" ht="30" customHeight="1">
      <c r="A8" s="114"/>
      <c r="B8" s="115"/>
      <c r="C8" s="116"/>
      <c r="D8" s="114"/>
      <c r="E8" s="114"/>
      <c r="F8" s="165"/>
      <c r="G8" s="116"/>
      <c r="H8" s="114"/>
      <c r="I8" s="114"/>
      <c r="J8" s="115"/>
      <c r="K8" s="116"/>
      <c r="L8" s="114"/>
      <c r="M8" s="114"/>
      <c r="N8" s="165"/>
      <c r="O8" s="116"/>
      <c r="P8" s="114"/>
      <c r="Q8" s="114"/>
      <c r="R8" s="115"/>
      <c r="S8" s="116"/>
      <c r="T8" s="114"/>
      <c r="U8" s="114"/>
      <c r="V8" s="165"/>
      <c r="W8" s="116"/>
      <c r="X8" s="114"/>
      <c r="Y8" s="114"/>
      <c r="Z8" s="115"/>
      <c r="AA8" s="116"/>
      <c r="AB8" s="114"/>
      <c r="AC8" s="114"/>
      <c r="AD8" s="165"/>
      <c r="AE8" s="116"/>
      <c r="AF8" s="114"/>
    </row>
    <row r="9" spans="1:32" s="117" customFormat="1" ht="42.75" customHeight="1">
      <c r="A9" s="350" t="s">
        <v>70</v>
      </c>
      <c r="B9" s="350"/>
      <c r="C9" s="350" t="s">
        <v>71</v>
      </c>
      <c r="D9" s="350"/>
      <c r="E9" s="350" t="s">
        <v>72</v>
      </c>
      <c r="F9" s="350"/>
      <c r="G9" s="350" t="s">
        <v>73</v>
      </c>
      <c r="H9" s="350"/>
      <c r="I9" s="350" t="s">
        <v>74</v>
      </c>
      <c r="J9" s="350"/>
      <c r="K9" s="350" t="s">
        <v>75</v>
      </c>
      <c r="L9" s="350"/>
      <c r="M9" s="350" t="s">
        <v>76</v>
      </c>
      <c r="N9" s="350"/>
      <c r="O9" s="350" t="s">
        <v>77</v>
      </c>
      <c r="P9" s="350"/>
      <c r="Q9" s="350" t="s">
        <v>78</v>
      </c>
      <c r="R9" s="350"/>
      <c r="S9" s="350" t="s">
        <v>79</v>
      </c>
      <c r="T9" s="350"/>
      <c r="U9" s="350" t="s">
        <v>80</v>
      </c>
      <c r="V9" s="350"/>
      <c r="W9" s="350" t="s">
        <v>81</v>
      </c>
      <c r="X9" s="350"/>
      <c r="Y9" s="350" t="s">
        <v>82</v>
      </c>
      <c r="Z9" s="350"/>
      <c r="AA9" s="350" t="s">
        <v>83</v>
      </c>
      <c r="AB9" s="350"/>
      <c r="AC9" s="350" t="s">
        <v>84</v>
      </c>
      <c r="AD9" s="350"/>
      <c r="AE9" s="350" t="s">
        <v>85</v>
      </c>
      <c r="AF9" s="350"/>
    </row>
    <row r="10" spans="1:32" s="118" customFormat="1" ht="198" customHeight="1">
      <c r="A10" s="349" t="str">
        <f>'1日目結果'!AF6</f>
        <v>ふじかげSC山形</v>
      </c>
      <c r="B10" s="349"/>
      <c r="C10" s="349" t="str">
        <f>'1日目結果'!AF16</f>
        <v>鵜飼ｻｯｶｰｸﾗﾌﾞ</v>
      </c>
      <c r="D10" s="349"/>
      <c r="E10" s="349" t="str">
        <f>'1日目結果'!AF26</f>
        <v>町田大蔵SSS</v>
      </c>
      <c r="F10" s="349"/>
      <c r="G10" s="349" t="str">
        <f>'1日目結果'!AF36</f>
        <v>北部 FC</v>
      </c>
      <c r="H10" s="349"/>
      <c r="I10" s="349" t="str">
        <f>'1日目結果'!AF8</f>
        <v>アビーカ米沢</v>
      </c>
      <c r="J10" s="349"/>
      <c r="K10" s="349" t="str">
        <f>'1日目結果'!AF18</f>
        <v>ＴＭＴ　SC</v>
      </c>
      <c r="L10" s="349"/>
      <c r="M10" s="349" t="str">
        <f>'1日目結果'!AF28</f>
        <v>桜田FC SS</v>
      </c>
      <c r="N10" s="349"/>
      <c r="O10" s="349" t="str">
        <f>'1日目結果'!AF38</f>
        <v>ながいﾕﾅｲﾃｯﾄﾞFC</v>
      </c>
      <c r="P10" s="349"/>
      <c r="Q10" s="349" t="str">
        <f>'1日目結果'!AF10</f>
        <v>南原SSS若鷹</v>
      </c>
      <c r="R10" s="349"/>
      <c r="S10" s="349" t="str">
        <f>'1日目結果'!AF20</f>
        <v>FCアルカディア</v>
      </c>
      <c r="T10" s="349"/>
      <c r="U10" s="349" t="str">
        <f>'1日目結果'!AF30</f>
        <v>窪田SSS</v>
      </c>
      <c r="V10" s="349"/>
      <c r="W10" s="349" t="str">
        <f>'1日目結果'!AF40</f>
        <v>米沢ﾌｪﾆｯｸｽ</v>
      </c>
      <c r="X10" s="349"/>
      <c r="Y10" s="349" t="str">
        <f>'1日目結果'!AF12</f>
        <v>河東SSS</v>
      </c>
      <c r="Z10" s="349"/>
      <c r="AA10" s="349" t="str">
        <f>'1日目結果'!AF22</f>
        <v>喜多方中央SSS</v>
      </c>
      <c r="AB10" s="349"/>
      <c r="AC10" s="349" t="str">
        <f>'1日目結果'!AF32</f>
        <v>FC宮内2002Jr</v>
      </c>
      <c r="AD10" s="349"/>
      <c r="AE10" s="349" t="str">
        <f>'1日目結果'!AF42</f>
        <v>会津ｻﾝﾄｽFCJr</v>
      </c>
      <c r="AF10" s="349"/>
    </row>
    <row r="11" spans="1:32" s="118" customFormat="1" ht="13.5">
      <c r="A11" s="348" t="s">
        <v>124</v>
      </c>
      <c r="B11" s="348"/>
      <c r="C11" s="348" t="s">
        <v>124</v>
      </c>
      <c r="D11" s="348"/>
      <c r="E11" s="348" t="s">
        <v>124</v>
      </c>
      <c r="F11" s="348"/>
      <c r="G11" s="348" t="s">
        <v>124</v>
      </c>
      <c r="H11" s="348"/>
      <c r="I11" s="348" t="s">
        <v>124</v>
      </c>
      <c r="J11" s="348"/>
      <c r="K11" s="348" t="s">
        <v>124</v>
      </c>
      <c r="L11" s="348"/>
      <c r="M11" s="348" t="s">
        <v>124</v>
      </c>
      <c r="N11" s="348"/>
      <c r="O11" s="348" t="s">
        <v>124</v>
      </c>
      <c r="P11" s="348"/>
      <c r="Q11" s="348" t="s">
        <v>124</v>
      </c>
      <c r="R11" s="348"/>
      <c r="S11" s="348" t="s">
        <v>124</v>
      </c>
      <c r="T11" s="348"/>
      <c r="U11" s="348" t="s">
        <v>124</v>
      </c>
      <c r="V11" s="348"/>
      <c r="W11" s="348" t="s">
        <v>124</v>
      </c>
      <c r="X11" s="348"/>
      <c r="Y11" s="348" t="s">
        <v>124</v>
      </c>
      <c r="Z11" s="348"/>
      <c r="AA11" s="348" t="s">
        <v>124</v>
      </c>
      <c r="AB11" s="348"/>
      <c r="AC11" s="348" t="s">
        <v>124</v>
      </c>
      <c r="AD11" s="348"/>
      <c r="AE11" s="348" t="s">
        <v>124</v>
      </c>
      <c r="AF11" s="348"/>
    </row>
    <row r="12" spans="3:30" s="108" customFormat="1" ht="41.25" customHeight="1">
      <c r="C12" s="119"/>
      <c r="D12" s="33" t="s">
        <v>59</v>
      </c>
      <c r="E12" s="111"/>
      <c r="F12" s="120"/>
      <c r="K12" s="119"/>
      <c r="L12" s="33" t="s">
        <v>60</v>
      </c>
      <c r="M12" s="111"/>
      <c r="N12" s="120"/>
      <c r="S12" s="119"/>
      <c r="T12" s="33" t="s">
        <v>61</v>
      </c>
      <c r="U12" s="111"/>
      <c r="V12" s="120"/>
      <c r="AA12" s="119"/>
      <c r="AB12" s="33" t="s">
        <v>60</v>
      </c>
      <c r="AC12" s="111"/>
      <c r="AD12" s="120"/>
    </row>
    <row r="13" spans="1:32" s="108" customFormat="1" ht="36" customHeight="1">
      <c r="A13" s="114"/>
      <c r="B13" s="114"/>
      <c r="C13" s="121">
        <f>'2日目'!E12</f>
        <v>4</v>
      </c>
      <c r="D13" s="122"/>
      <c r="E13" s="121"/>
      <c r="F13" s="225">
        <f>'2日目'!K26</f>
        <v>2</v>
      </c>
      <c r="G13" s="110"/>
      <c r="H13" s="110"/>
      <c r="I13" s="110"/>
      <c r="J13" s="110"/>
      <c r="K13" s="121">
        <f>'2日目'!E24</f>
        <v>3</v>
      </c>
      <c r="L13" s="122"/>
      <c r="M13" s="121"/>
      <c r="N13" s="121">
        <f>'2日目'!K24</f>
        <v>0</v>
      </c>
      <c r="O13" s="110"/>
      <c r="P13" s="110"/>
      <c r="Q13" s="110"/>
      <c r="R13" s="110"/>
      <c r="S13" s="121">
        <v>3</v>
      </c>
      <c r="T13" s="122"/>
      <c r="U13" s="121"/>
      <c r="V13" s="121">
        <v>1</v>
      </c>
      <c r="W13" s="114"/>
      <c r="X13" s="114"/>
      <c r="Y13" s="110"/>
      <c r="Z13" s="110"/>
      <c r="AA13" s="121">
        <v>5</v>
      </c>
      <c r="AB13" s="122"/>
      <c r="AC13" s="121"/>
      <c r="AD13" s="121">
        <f>'2日目'!K52</f>
        <v>4</v>
      </c>
      <c r="AE13" s="110"/>
      <c r="AF13" s="110"/>
    </row>
    <row r="14" spans="3:27" s="169" customFormat="1" ht="36" customHeight="1">
      <c r="C14" s="169" t="s">
        <v>115</v>
      </c>
      <c r="F14" s="170" t="str">
        <f>IF('2日目'!$E$15&gt;'2日目'!$K$15,'2日目'!$D$15,'2日目'!$L$15)</f>
        <v>町田大蔵SSS</v>
      </c>
      <c r="N14" s="169" t="s">
        <v>116</v>
      </c>
      <c r="Q14" s="170" t="str">
        <f>IF('2日目'!$E$15&lt;'2日目'!$K$15,'2日目'!$D$15,'2日目'!$L$15)</f>
        <v>鵜飼ｻｯｶｰｸﾗﾌﾞ</v>
      </c>
      <c r="X14" s="169" t="s">
        <v>117</v>
      </c>
      <c r="AA14" s="170" t="s">
        <v>154</v>
      </c>
    </row>
  </sheetData>
  <sheetProtection/>
  <mergeCells count="57">
    <mergeCell ref="D2:E2"/>
    <mergeCell ref="K10:L10"/>
    <mergeCell ref="M10:N10"/>
    <mergeCell ref="Q10:R10"/>
    <mergeCell ref="O10:P10"/>
    <mergeCell ref="E4:L4"/>
    <mergeCell ref="K9:L9"/>
    <mergeCell ref="M9:N9"/>
    <mergeCell ref="O9:P9"/>
    <mergeCell ref="W10:X10"/>
    <mergeCell ref="AC10:AD10"/>
    <mergeCell ref="AA3:AD3"/>
    <mergeCell ref="AA2:AC2"/>
    <mergeCell ref="Y10:Z10"/>
    <mergeCell ref="U4:AB4"/>
    <mergeCell ref="Y9:Z9"/>
    <mergeCell ref="AA9:AB9"/>
    <mergeCell ref="U9:V9"/>
    <mergeCell ref="W9:X9"/>
    <mergeCell ref="AE10:AF10"/>
    <mergeCell ref="AC9:AD9"/>
    <mergeCell ref="AE9:AF9"/>
    <mergeCell ref="AA10:AB10"/>
    <mergeCell ref="K1:M1"/>
    <mergeCell ref="S3:V3"/>
    <mergeCell ref="K11:L11"/>
    <mergeCell ref="M11:N11"/>
    <mergeCell ref="O11:P11"/>
    <mergeCell ref="Q11:R11"/>
    <mergeCell ref="Q9:R9"/>
    <mergeCell ref="S10:T10"/>
    <mergeCell ref="U10:V10"/>
    <mergeCell ref="S9:T9"/>
    <mergeCell ref="C3:F3"/>
    <mergeCell ref="K3:N3"/>
    <mergeCell ref="I10:J10"/>
    <mergeCell ref="C10:D10"/>
    <mergeCell ref="E10:F10"/>
    <mergeCell ref="G9:H9"/>
    <mergeCell ref="I9:J9"/>
    <mergeCell ref="A10:B10"/>
    <mergeCell ref="C9:D9"/>
    <mergeCell ref="E9:F9"/>
    <mergeCell ref="G10:H10"/>
    <mergeCell ref="A9:B9"/>
    <mergeCell ref="Y11:Z11"/>
    <mergeCell ref="AA11:AB11"/>
    <mergeCell ref="AC11:AD11"/>
    <mergeCell ref="AE11:AF11"/>
    <mergeCell ref="W11:X11"/>
    <mergeCell ref="A11:B11"/>
    <mergeCell ref="C11:D11"/>
    <mergeCell ref="E11:F11"/>
    <mergeCell ref="G11:H11"/>
    <mergeCell ref="I11:J11"/>
    <mergeCell ref="U11:V11"/>
    <mergeCell ref="S11:T11"/>
  </mergeCells>
  <conditionalFormatting sqref="F7 AD7 Z7 B7 N7 J7 V7 R7">
    <cfRule type="expression" priority="1" dxfId="25" stopIfTrue="1">
      <formula>B6&gt;C6</formula>
    </cfRule>
  </conditionalFormatting>
  <conditionalFormatting sqref="C7 K7 AA7 G7 O7 AE7 S7 W7">
    <cfRule type="expression" priority="2" dxfId="26" stopIfTrue="1">
      <formula>C6&gt;B6</formula>
    </cfRule>
  </conditionalFormatting>
  <conditionalFormatting sqref="A5 Y5 I5 Q5">
    <cfRule type="expression" priority="3" dxfId="17" stopIfTrue="1">
      <formula>A5&gt;F5</formula>
    </cfRule>
  </conditionalFormatting>
  <conditionalFormatting sqref="C8 K8 AA8 G8 O8 AE8 S8 W8">
    <cfRule type="expression" priority="4" dxfId="5" stopIfTrue="1">
      <formula>C6&gt;B6</formula>
    </cfRule>
  </conditionalFormatting>
  <conditionalFormatting sqref="B8 J8 Z8 F8 N8 AD8 R8 V8">
    <cfRule type="expression" priority="5" dxfId="20" stopIfTrue="1">
      <formula>B6&gt;C6</formula>
    </cfRule>
  </conditionalFormatting>
  <conditionalFormatting sqref="B5 Z5 J5 R5">
    <cfRule type="expression" priority="6" dxfId="17" stopIfTrue="1">
      <formula>A5&gt;F5</formula>
    </cfRule>
  </conditionalFormatting>
  <conditionalFormatting sqref="C5 AA5 K5 S5">
    <cfRule type="expression" priority="7" dxfId="18" stopIfTrue="1">
      <formula>C5&gt;F5</formula>
    </cfRule>
  </conditionalFormatting>
  <conditionalFormatting sqref="F5 AD5 N5 V5">
    <cfRule type="expression" priority="8" dxfId="17" stopIfTrue="1">
      <formula>F5&gt;C5</formula>
    </cfRule>
  </conditionalFormatting>
  <conditionalFormatting sqref="C12 S12 K12 AA12">
    <cfRule type="expression" priority="9" dxfId="16" stopIfTrue="1">
      <formula>C13&gt;F13</formula>
    </cfRule>
  </conditionalFormatting>
  <conditionalFormatting sqref="F12 V12 N12 AD12">
    <cfRule type="expression" priority="10" dxfId="15" stopIfTrue="1">
      <formula>F13&gt;C13</formula>
    </cfRule>
  </conditionalFormatting>
  <conditionalFormatting sqref="D12 L12 T12 AB12">
    <cfRule type="expression" priority="11" dxfId="13" stopIfTrue="1">
      <formula>C13&gt;F13</formula>
    </cfRule>
  </conditionalFormatting>
  <conditionalFormatting sqref="E12 U12 M12 AC12">
    <cfRule type="expression" priority="12" dxfId="13" stopIfTrue="1">
      <formula>F13&gt;C13</formula>
    </cfRule>
  </conditionalFormatting>
  <conditionalFormatting sqref="K6 C6 AA6 S6">
    <cfRule type="expression" priority="13" dxfId="8" stopIfTrue="1">
      <formula>C6&gt;B6</formula>
    </cfRule>
    <cfRule type="expression" priority="14" dxfId="27" stopIfTrue="1">
      <formula>B6=""</formula>
    </cfRule>
  </conditionalFormatting>
  <conditionalFormatting sqref="E5 M5 AC5 U5">
    <cfRule type="expression" priority="15" dxfId="8" stopIfTrue="1">
      <formula>F5&gt;C5</formula>
    </cfRule>
    <cfRule type="expression" priority="16" dxfId="27" stopIfTrue="1">
      <formula>C5=0</formula>
    </cfRule>
  </conditionalFormatting>
  <conditionalFormatting sqref="G6 O6 AE6 W6">
    <cfRule type="expression" priority="17" dxfId="8" stopIfTrue="1">
      <formula>G6&gt;F6</formula>
    </cfRule>
    <cfRule type="expression" priority="18" dxfId="28" stopIfTrue="1">
      <formula>F6=0</formula>
    </cfRule>
  </conditionalFormatting>
  <conditionalFormatting sqref="D13 L13 T13 AB13">
    <cfRule type="expression" priority="19" dxfId="26" stopIfTrue="1">
      <formula>NOT(C13=F13)</formula>
    </cfRule>
  </conditionalFormatting>
  <conditionalFormatting sqref="F6 N6 V6 AD6">
    <cfRule type="expression" priority="20" dxfId="5" stopIfTrue="1">
      <formula>F6&gt;G6</formula>
    </cfRule>
    <cfRule type="expression" priority="21" dxfId="29" stopIfTrue="1">
      <formula>F6=""</formula>
    </cfRule>
  </conditionalFormatting>
  <conditionalFormatting sqref="D5 L5 T5 AB5">
    <cfRule type="expression" priority="22" dxfId="3" stopIfTrue="1">
      <formula>C5&gt;F5</formula>
    </cfRule>
    <cfRule type="expression" priority="23" dxfId="29" stopIfTrue="1">
      <formula>C5=""</formula>
    </cfRule>
  </conditionalFormatting>
  <conditionalFormatting sqref="B6 J6 R6 Z6">
    <cfRule type="expression" priority="24" dxfId="1" stopIfTrue="1">
      <formula>B6&gt;C6</formula>
    </cfRule>
    <cfRule type="expression" priority="25" dxfId="30" stopIfTrue="1">
      <formula>B6=""</formula>
    </cfRule>
  </conditionalFormatting>
  <printOptions/>
  <pageMargins left="0.41" right="0.23" top="0.78" bottom="0.18" header="0.39" footer="0.12"/>
  <pageSetup fitToHeight="1" fitToWidth="1" horizontalDpi="720" verticalDpi="72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2" bestFit="1" customWidth="1"/>
    <col min="2" max="2" width="9.50390625" style="2" bestFit="1" customWidth="1"/>
    <col min="3" max="3" width="11.125" style="2" bestFit="1" customWidth="1"/>
    <col min="4" max="4" width="9.50390625" style="2" bestFit="1" customWidth="1"/>
    <col min="5" max="5" width="9.00390625" style="2" customWidth="1"/>
    <col min="6" max="8" width="2.75390625" style="2" bestFit="1" customWidth="1"/>
    <col min="9" max="16384" width="9.00390625" style="2" customWidth="1"/>
  </cols>
  <sheetData>
    <row r="1" spans="1:8" ht="13.5">
      <c r="A1" s="4" t="s">
        <v>8</v>
      </c>
      <c r="B1" s="4" t="s">
        <v>9</v>
      </c>
      <c r="C1" s="4" t="s">
        <v>10</v>
      </c>
      <c r="D1" s="4" t="s">
        <v>7</v>
      </c>
      <c r="E1" s="1"/>
      <c r="F1" s="1"/>
      <c r="G1" s="1"/>
      <c r="H1" s="1"/>
    </row>
    <row r="2" spans="1:8" ht="13.5">
      <c r="A2" s="4">
        <v>1</v>
      </c>
      <c r="B2" s="4">
        <f>D2*100</f>
        <v>800</v>
      </c>
      <c r="C2" s="4">
        <f>D2*10</f>
        <v>80</v>
      </c>
      <c r="D2" s="4">
        <v>8</v>
      </c>
      <c r="E2" s="1"/>
      <c r="F2" s="1" t="s">
        <v>11</v>
      </c>
      <c r="G2" s="1" t="s">
        <v>12</v>
      </c>
      <c r="H2" s="1" t="s">
        <v>13</v>
      </c>
    </row>
    <row r="3" spans="1:8" ht="13.5">
      <c r="A3" s="4">
        <v>2</v>
      </c>
      <c r="B3" s="4">
        <f>D3*100</f>
        <v>700</v>
      </c>
      <c r="C3" s="4">
        <f>D3*10</f>
        <v>70</v>
      </c>
      <c r="D3" s="4">
        <v>7</v>
      </c>
      <c r="E3" s="1"/>
      <c r="F3" s="1"/>
      <c r="G3" s="1"/>
      <c r="H3" s="1"/>
    </row>
    <row r="4" spans="1:8" ht="13.5">
      <c r="A4" s="4">
        <v>3</v>
      </c>
      <c r="B4" s="4">
        <f>D4*100</f>
        <v>600</v>
      </c>
      <c r="C4" s="4">
        <f>D4*10</f>
        <v>60</v>
      </c>
      <c r="D4" s="4">
        <v>6</v>
      </c>
      <c r="E4" s="1"/>
      <c r="F4" s="1"/>
      <c r="G4" s="1"/>
      <c r="H4" s="1"/>
    </row>
    <row r="5" spans="1:8" ht="13.5">
      <c r="A5" s="4">
        <v>4</v>
      </c>
      <c r="B5" s="4">
        <f>D5*100</f>
        <v>500</v>
      </c>
      <c r="C5" s="4">
        <f>D5*10</f>
        <v>50</v>
      </c>
      <c r="D5" s="4">
        <v>5</v>
      </c>
      <c r="E5" s="3"/>
      <c r="F5" s="3"/>
      <c r="G5" s="3"/>
      <c r="H5" s="3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H.YAMAGUCHI</dc:creator>
  <cp:keywords/>
  <dc:description/>
  <cp:lastModifiedBy>BAW</cp:lastModifiedBy>
  <cp:lastPrinted>2008-05-05T05:52:42Z</cp:lastPrinted>
  <dcterms:created xsi:type="dcterms:W3CDTF">2003-03-29T10:39:15Z</dcterms:created>
  <dcterms:modified xsi:type="dcterms:W3CDTF">2008-05-19T10:45:23Z</dcterms:modified>
  <cp:category/>
  <cp:version/>
  <cp:contentType/>
  <cp:contentStatus/>
</cp:coreProperties>
</file>